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der" sheetId="1" r:id="rId4"/>
  </sheets>
  <definedNames>
    <definedName name="Calendar10MonthOption">MATCH(Calendar10Month,Maanden,0)</definedName>
    <definedName name="Calendar11MonthOption">MATCH(Calendar11Month,Maanden,0)</definedName>
    <definedName name="Calendar12MonthOption">MATCH(Calendar12Month,Maanden,0)</definedName>
    <definedName name="Calendar1MonthOption">MATCH(Calendar1Month,Maanden,0)</definedName>
    <definedName name="Calendar2MonthOption">MATCH(Calendar2Month,Maanden,0)</definedName>
    <definedName name="Calendar3MonthOption">MATCH(Calendar3Month,Maanden,0)</definedName>
    <definedName name="Calendar4MonthOption">MATCH(Calendar4Month,Maanden,0)</definedName>
    <definedName name="Calendar5MonthOption">MATCH(Calendar5Month,Maanden,0)</definedName>
    <definedName name="Calendar6MonthOption">MATCH(Calendar6Month,Maanden,0)</definedName>
    <definedName name="Calendar7MonthOption">MATCH(Calendar7Month,Maanden,0)</definedName>
    <definedName name="Calendar8MonthOption">MATCH(Calendar8Month,Maanden,0)</definedName>
    <definedName name="Calendar9MonthOption">MATCH(Calendar9Month,Maanden,0)</definedName>
    <definedName name="Dagen">{0,1,2,3,4,5,6}</definedName>
    <definedName name="Maanden">{"Januari","Februari","Maart","April","Mei","Juni","Juli","Augustus","September","Oktober","November","December"}</definedName>
    <definedName name="Weekdagen">{"MAANDAG","DINSDAG","WOENSDAG","DONDERDAG","VRIJDAG","ZATERDAG","ZONDAG"}</definedName>
    <definedName name="WeekdayOption">MATCH(WeekStart,Weekdagen,0)+10</definedName>
    <definedName name="WeekStartValue">IF(WeekStart="MAANDAG",2,1)</definedName>
    <definedName name="Calendar11Month">Kalender!$C$141</definedName>
    <definedName name="ColumnTitleRegion30..D140.1">Kalender!$D$139</definedName>
    <definedName name="ColumnTitleRegion36..D168.1">Kalender!$D$167</definedName>
    <definedName name="Calendar10Month">Kalender!$C$127</definedName>
    <definedName name="ColumnTitleRegion4..H26.1">Kalender!$B$16</definedName>
    <definedName name="Calendar7Year">Kalender!$B$85</definedName>
    <definedName name="Calendar1Year">Kalender!$B$1</definedName>
    <definedName name="Calendar3Month">Kalender!$C$29</definedName>
    <definedName name="ColumnTitleRegion2..C14.1">Kalender!$B$2</definedName>
    <definedName name="ColumnTitleRegion32..C154.1">Kalender!$B$142</definedName>
    <definedName name="ColumnTitleRegion28..H138.1">Kalender!$B$128</definedName>
    <definedName name="ColumnTitleRegion8..C42.1">Kalender!$B$30</definedName>
    <definedName name="Calendar7Month">Kalender!$C$85</definedName>
    <definedName name="ColumnTitleRegion24..D112.1">Kalender!$D$111</definedName>
    <definedName name="Calendar11Year">Kalender!$B$141</definedName>
    <definedName name="ColumnTitleRegion12..D56.1">Kalender!$D$55</definedName>
    <definedName name="WeekStart">Kalender!$B$2</definedName>
    <definedName name="Calendar2Year">Kalender!$B$15</definedName>
    <definedName name="ColumnTitleRegion19..H96.1">Kalender!$B$86</definedName>
    <definedName name="Calendar2Month">Kalender!$C$15</definedName>
    <definedName name="Calendar9Month">Kalender!$C$113</definedName>
    <definedName name="ColumnTitleRegion29..C140.1">Kalender!$B$128</definedName>
    <definedName name="ColumnTitleRegion13..H68.1">Kalender!$B$58</definedName>
    <definedName name="Calendar4Month">Kalender!$C$43</definedName>
    <definedName name="Calendar3Year">Kalender!$B$29</definedName>
    <definedName name="ColumnTitleRegion16..H82.1">Kalender!$B$72</definedName>
    <definedName name="Calendar4Year">Kalender!$B$43</definedName>
    <definedName name="Calendar5Month">Kalender!$C$57</definedName>
    <definedName name="ColumnTitleRegion17..C84.1">Kalender!$B$72</definedName>
    <definedName name="Calendar5Year">Kalender!$B$57</definedName>
    <definedName name="ColumnTitleRegion22..H110.1">Kalender!$B$100</definedName>
    <definedName name="ColumnTitleRegion10..H54.1">Kalender!$B$44</definedName>
    <definedName name="Calendar1Month">Kalender!$C$1</definedName>
    <definedName name="ColumnTitleRegion3..D14.1">Kalender!$D$13</definedName>
    <definedName name="Calendar9Year">Kalender!$B$113</definedName>
    <definedName name="ColumnTitleRegion21..D98.1">Kalender!$D$97</definedName>
    <definedName name="ColumnTitleRegion1..H12.1">Kalender!$B$2</definedName>
    <definedName name="Calendar6Year">Kalender!$B$71</definedName>
    <definedName name="ColumnTitleRegion26..C126.1">Kalender!$B$114</definedName>
    <definedName name="ColumnTitleRegion6..D28.1">Kalender!$D$27</definedName>
    <definedName name="ColumnTitleRegion18..D84.1">Kalender!$D$83</definedName>
    <definedName name="ColumnTitleRegion15..D70.1">Kalender!$D$69</definedName>
    <definedName name="ColumnTitleRegion34..H166.1">Kalender!$B$156</definedName>
    <definedName name="Calendar6Month">Kalender!$C$71</definedName>
    <definedName name="ColumnTitleRegion23..C112.1">Kalender!$B$100</definedName>
    <definedName name="Calendar12Month">Kalender!$C$155</definedName>
    <definedName name="ColumnTitleRegion14..C70.1">Kalender!$B$58</definedName>
    <definedName name="ColumnTitleRegion11..C56.1">Kalender!$B$44</definedName>
    <definedName name="ColumnTitleRegion31..H152.1">Kalender!$B$142</definedName>
    <definedName name="ColumnTitleRegion35..C168.1">Kalender!$B$156</definedName>
    <definedName name="ColumnTitleRegion5..C28.1">Kalender!$B$16</definedName>
    <definedName name="ColumnTitleRegion9..D42.1">Kalender!$D$41</definedName>
    <definedName name="Calendar10Year">Kalender!$B$127</definedName>
    <definedName name="ColumnTitleRegion25..H124.1">Kalender!$B$114</definedName>
    <definedName name="ColumnTitleRegion33..D154.1">Kalender!$D$153</definedName>
    <definedName name="Calendar8Month">Kalender!$C$99</definedName>
    <definedName name="Calendar8Year">Kalender!$B$99</definedName>
    <definedName name="Calendar12Year">Kalender!$B$155</definedName>
    <definedName name="ColumnTitleRegion27..D126.1">Kalender!$D$125</definedName>
    <definedName name="ColumnTitleRegion20..C98.1">Kalender!$B$86</definedName>
    <definedName name="ColumnTitleRegion7..H40.1">Kalender!$B$30</definedName>
  </definedNames>
  <calcPr/>
  <extLst>
    <ext uri="GoogleSheetsCustomDataVersion2">
      <go:sheetsCustomData xmlns:go="http://customooxmlschemas.google.com/" r:id="rId5" roundtripDataChecksum="AfP03WHW2q9WTP/CTyg3vXJppi5BbfqE/NNYwPtEUls="/>
    </ext>
  </extLst>
</workbook>
</file>

<file path=xl/sharedStrings.xml><?xml version="1.0" encoding="utf-8"?>
<sst xmlns="http://schemas.openxmlformats.org/spreadsheetml/2006/main" count="77" uniqueCount="51">
  <si>
    <t>augustus</t>
  </si>
  <si>
    <t>MAANDAG</t>
  </si>
  <si>
    <t>Openen buddysyteem</t>
  </si>
  <si>
    <t>Notities:</t>
  </si>
  <si>
    <t>Openen buddysysteem</t>
  </si>
  <si>
    <t>Facultaire intro</t>
  </si>
  <si>
    <t>Openen commissie-inschrijvingen</t>
  </si>
  <si>
    <t>Verrassingsactiviteit 15.30-18.00</t>
  </si>
  <si>
    <t>Sluiten commissie-inschrijvingen</t>
  </si>
  <si>
    <t>Commissiebekendmakingsborrel</t>
  </si>
  <si>
    <t xml:space="preserve">Let's go </t>
  </si>
  <si>
    <t>Pingpongactiviteit</t>
  </si>
  <si>
    <t>Eerste ALV</t>
  </si>
  <si>
    <r>
      <rPr>
        <rFont val="Arial"/>
        <color rgb="FF00FF00"/>
        <sz val="11.0"/>
      </rPr>
      <t xml:space="preserve">Studiesessie </t>
    </r>
    <r>
      <rPr>
        <rFont val="Arial"/>
        <color rgb="FF000000"/>
        <sz val="11.0"/>
      </rPr>
      <t>Halloweenborrel</t>
    </r>
  </si>
  <si>
    <t>Sluiten buddysysteem</t>
  </si>
  <si>
    <t>Museumbezoek</t>
  </si>
  <si>
    <t xml:space="preserve"> </t>
  </si>
  <si>
    <t>Kleding/boekenmarkt</t>
  </si>
  <si>
    <t xml:space="preserve"> Naar Kassa met Awater</t>
  </si>
  <si>
    <t>BRC bekendmakingsborrel</t>
  </si>
  <si>
    <t>Sinterklaasactiviteit</t>
  </si>
  <si>
    <t>Literair diner</t>
  </si>
  <si>
    <t>Winterborrel</t>
  </si>
  <si>
    <t>Awater Musical Watchparty</t>
  </si>
  <si>
    <t>Studiesessie</t>
  </si>
  <si>
    <t>Maandelijkse borrel</t>
  </si>
  <si>
    <t>H-ALV</t>
  </si>
  <si>
    <t>WWciebekendmakingsborrel</t>
  </si>
  <si>
    <t>Taalkunde activiteit</t>
  </si>
  <si>
    <t>FUF's Datediner met GW</t>
  </si>
  <si>
    <t>Valentijnskroegentocht</t>
  </si>
  <si>
    <t>Bestuursinfoborrel</t>
  </si>
  <si>
    <t>open podium</t>
  </si>
  <si>
    <t>Landjuweel</t>
  </si>
  <si>
    <t>gastspreker</t>
  </si>
  <si>
    <r>
      <rPr>
        <rFont val="Arial"/>
        <color rgb="FFFF9900"/>
        <sz val="11.0"/>
      </rPr>
      <t xml:space="preserve">Bestuurssollicitaties open                        </t>
    </r>
    <r>
      <rPr>
        <rFont val="Arial"/>
        <color rgb="FF000000"/>
        <sz val="11.0"/>
      </rPr>
      <t>Poetry Slam</t>
    </r>
  </si>
  <si>
    <t>museumbezoek</t>
  </si>
  <si>
    <t>BRC</t>
  </si>
  <si>
    <t>Docentenborrel</t>
  </si>
  <si>
    <t>Sluiten bestuurssollicitaties</t>
  </si>
  <si>
    <t>Vrije activiteit accie</t>
  </si>
  <si>
    <t>Symposium</t>
  </si>
  <si>
    <t>Literaire avond</t>
  </si>
  <si>
    <t>KB-bekendmakingsborrel</t>
  </si>
  <si>
    <t>VVVtjes borrel</t>
  </si>
  <si>
    <t>Actieve Ledendag</t>
  </si>
  <si>
    <t>Weekendje weg</t>
  </si>
  <si>
    <t>Kb-activiteit</t>
  </si>
  <si>
    <t>Awater-dictee</t>
  </si>
  <si>
    <t>Eindfeest</t>
  </si>
  <si>
    <t>Wissel-ALV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</si>
</sst>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"/>
    <numFmt numFmtId="165" formatCode="[$-F800]dddd\,\ mmmm\ dd\,\ yyyy"/>
  </numFmts>
  <fonts count="14">
    <font>
      <sz val="11.0"/>
      <color rgb="FF000000"/>
      <name val="Trebuchet MS"/>
      <scheme val="minor"/>
    </font>
    <font>
      <sz val="11.0"/>
      <color theme="1"/>
      <name val="Trebuchet MS"/>
    </font>
    <font>
      <b/>
      <sz val="28.0"/>
      <color theme="0"/>
      <name val="Arial"/>
    </font>
    <font>
      <sz val="36.0"/>
      <color rgb="FF25766F"/>
      <name val="Trebuchet MS"/>
    </font>
    <font>
      <sz val="10.0"/>
      <color theme="1"/>
      <name val="Century Gothic"/>
    </font>
    <font>
      <b/>
      <sz val="11.0"/>
      <color theme="0"/>
      <name val="Arial"/>
    </font>
    <font>
      <sz val="16.0"/>
      <color theme="1"/>
      <name val="Trebuchet MS"/>
    </font>
    <font>
      <sz val="11.0"/>
      <color theme="1"/>
      <name val="Arial"/>
    </font>
    <font>
      <sz val="11.0"/>
      <color rgb="FFFF9900"/>
      <name val="Arial"/>
    </font>
    <font/>
    <font>
      <sz val="11.0"/>
      <color rgb="FF00FF00"/>
      <name val="Arial"/>
    </font>
    <font>
      <sz val="11.0"/>
      <color rgb="FF6AA84F"/>
      <name val="Arial"/>
    </font>
    <font>
      <sz val="11.0"/>
      <color rgb="FFFF00FF"/>
      <name val="Arial"/>
    </font>
    <font>
      <sz val="11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5766F"/>
        <bgColor rgb="FF25766F"/>
      </patternFill>
    </fill>
    <fill>
      <patternFill patternType="solid">
        <fgColor rgb="FF3C5821"/>
        <bgColor rgb="FF3C5821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</fills>
  <borders count="9">
    <border/>
    <border>
      <left/>
      <right/>
      <top/>
      <bottom/>
    </border>
    <border>
      <left/>
      <right style="thick">
        <color theme="0"/>
      </right>
      <top/>
      <bottom/>
    </border>
    <border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right style="thin">
        <color rgb="FFD8D8D8"/>
      </right>
    </border>
    <border>
      <left style="thin">
        <color rgb="FFD8D8D8"/>
      </left>
    </border>
    <border>
      <left style="thin">
        <color rgb="FFD8D8D8"/>
      </left>
      <bottom style="thin">
        <color rgb="FFD8D8D8"/>
      </bottom>
    </border>
    <border>
      <top style="thin">
        <color rgb="FFD8D8D8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3" fontId="2" numFmtId="0" xfId="0" applyAlignment="1" applyBorder="1" applyFill="1" applyFont="1">
      <alignment horizontal="center"/>
    </xf>
    <xf borderId="0" fillId="0" fontId="3" numFmtId="0" xfId="0" applyAlignment="1" applyFont="1">
      <alignment horizontal="left"/>
    </xf>
    <xf borderId="0" fillId="0" fontId="4" numFmtId="0" xfId="0" applyFont="1"/>
    <xf borderId="2" fillId="4" fontId="5" numFmtId="0" xfId="0" applyAlignment="1" applyBorder="1" applyFill="1" applyFont="1">
      <alignment horizontal="left" vertical="center"/>
    </xf>
    <xf borderId="2" fillId="3" fontId="5" numFmtId="0" xfId="0" applyAlignment="1" applyBorder="1" applyFont="1">
      <alignment horizontal="left" vertical="center"/>
    </xf>
    <xf borderId="3" fillId="0" fontId="6" numFmtId="164" xfId="0" applyAlignment="1" applyBorder="1" applyFont="1" applyNumberFormat="1">
      <alignment horizontal="left" shrinkToFit="0" vertical="center" wrapText="1"/>
    </xf>
    <xf borderId="4" fillId="0" fontId="6" numFmtId="164" xfId="0" applyAlignment="1" applyBorder="1" applyFont="1" applyNumberFormat="1">
      <alignment horizontal="left" shrinkToFit="0" vertical="center" wrapText="1"/>
    </xf>
    <xf borderId="5" fillId="0" fontId="7" numFmtId="0" xfId="0" applyAlignment="1" applyBorder="1" applyFont="1">
      <alignment horizontal="left" shrinkToFit="0" vertical="top" wrapText="1"/>
    </xf>
    <xf borderId="5" fillId="0" fontId="8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left" shrinkToFit="0" vertical="top" wrapText="1"/>
    </xf>
    <xf borderId="7" fillId="0" fontId="7" numFmtId="0" xfId="0" applyAlignment="1" applyBorder="1" applyFont="1">
      <alignment horizontal="left" shrinkToFit="0" vertical="top" wrapText="1"/>
    </xf>
    <xf borderId="4" fillId="0" fontId="1" numFmtId="0" xfId="0" applyAlignment="1" applyBorder="1" applyFont="1">
      <alignment horizontal="left" shrinkToFit="0" vertical="center" wrapText="1"/>
    </xf>
    <xf borderId="8" fillId="0" fontId="9" numFmtId="0" xfId="0" applyBorder="1" applyFont="1"/>
    <xf borderId="0" fillId="0" fontId="1" numFmtId="0" xfId="0" applyAlignment="1" applyFont="1">
      <alignment horizontal="left" shrinkToFit="0" vertical="top" wrapText="1"/>
    </xf>
    <xf borderId="5" fillId="0" fontId="7" numFmtId="0" xfId="0" applyAlignment="1" applyBorder="1" applyFont="1">
      <alignment horizontal="left" readingOrder="0" shrinkToFit="0" vertical="top" wrapText="1"/>
    </xf>
    <xf borderId="4" fillId="0" fontId="1" numFmtId="165" xfId="0" applyAlignment="1" applyBorder="1" applyFont="1" applyNumberFormat="1">
      <alignment horizontal="left" shrinkToFit="0" vertical="center" wrapText="1"/>
    </xf>
    <xf borderId="5" fillId="0" fontId="10" numFmtId="0" xfId="0" applyAlignment="1" applyBorder="1" applyFont="1">
      <alignment horizontal="left" readingOrder="0" shrinkToFit="0" vertical="top" wrapText="1"/>
    </xf>
    <xf borderId="5" fillId="5" fontId="7" numFmtId="0" xfId="0" applyAlignment="1" applyBorder="1" applyFill="1" applyFont="1">
      <alignment horizontal="left" shrinkToFit="0" vertical="top" wrapText="1"/>
    </xf>
    <xf borderId="5" fillId="5" fontId="7" numFmtId="0" xfId="0" applyAlignment="1" applyBorder="1" applyFont="1">
      <alignment horizontal="left" readingOrder="0" shrinkToFit="0" vertical="top" wrapText="1"/>
    </xf>
    <xf borderId="5" fillId="6" fontId="7" numFmtId="0" xfId="0" applyAlignment="1" applyBorder="1" applyFill="1" applyFont="1">
      <alignment horizontal="left" shrinkToFit="0" vertical="top" wrapText="1"/>
    </xf>
    <xf borderId="5" fillId="6" fontId="11" numFmtId="0" xfId="0" applyAlignment="1" applyBorder="1" applyFont="1">
      <alignment horizontal="left" readingOrder="0" shrinkToFit="0" vertical="top" wrapText="1"/>
    </xf>
    <xf borderId="5" fillId="0" fontId="12" numFmtId="0" xfId="0" applyAlignment="1" applyBorder="1" applyFont="1">
      <alignment horizontal="left" readingOrder="0" shrinkToFit="0" vertical="top" wrapText="1"/>
    </xf>
    <xf borderId="5" fillId="2" fontId="7" numFmtId="0" xfId="0" applyAlignment="1" applyBorder="1" applyFont="1">
      <alignment horizontal="left" readingOrder="0" shrinkToFit="0" vertical="top" wrapText="1"/>
    </xf>
    <xf borderId="5" fillId="2" fontId="13" numFmtId="0" xfId="0" applyAlignment="1" applyBorder="1" applyFont="1">
      <alignment horizontal="left" readingOrder="0" shrinkToFit="0" vertical="top" wrapText="1"/>
    </xf>
    <xf borderId="5" fillId="5" fontId="10" numFmtId="0" xfId="0" applyAlignment="1" applyBorder="1" applyFont="1">
      <alignment horizontal="left" readingOrder="0" shrinkToFit="0" vertical="top" wrapText="1"/>
    </xf>
    <xf borderId="6" fillId="0" fontId="7" numFmtId="0" xfId="0" applyAlignment="1" applyBorder="1" applyFont="1">
      <alignment horizontal="left" readingOrder="0" shrinkToFit="0" vertical="top" wrapText="1"/>
    </xf>
    <xf borderId="7" fillId="0" fontId="7" numFmtId="0" xfId="0" applyAlignment="1" applyBorder="1" applyFont="1">
      <alignment horizontal="left"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2388CF"/>
      </a:folHlink>
    </a:clrScheme>
    <a:fontScheme name="Sheets">
      <a:majorFont>
        <a:latin typeface="Trebuchet MS"/>
        <a:ea typeface="Trebuchet MS"/>
        <a:cs typeface="Trebuchet MS"/>
      </a:majorFont>
      <a:minorFont>
        <a:latin typeface="Trebuchet MS"/>
        <a:ea typeface="Trebuchet MS"/>
        <a:cs typeface="Trebuchet M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25766F"/>
    <pageSetUpPr fitToPage="1"/>
  </sheetPr>
  <sheetViews>
    <sheetView showGridLines="0" workbookViewId="0"/>
  </sheetViews>
  <sheetFormatPr customHeight="1" defaultColWidth="12.63" defaultRowHeight="15.0"/>
  <cols>
    <col customWidth="1" min="1" max="1" width="1.75"/>
    <col customWidth="1" min="2" max="2" width="16.0"/>
    <col customWidth="1" min="3" max="8" width="15.38"/>
    <col customWidth="1" min="9" max="26" width="7.63"/>
  </cols>
  <sheetData>
    <row r="1" ht="54.0" customHeight="1">
      <c r="A1" s="1"/>
      <c r="B1" s="2">
        <f>YEAR(TODAY())</f>
        <v>2024</v>
      </c>
      <c r="C1" s="3" t="s">
        <v>0</v>
      </c>
      <c r="F1" s="1"/>
      <c r="G1" s="1"/>
      <c r="H1" s="1"/>
    </row>
    <row r="2" ht="14.25" customHeight="1">
      <c r="A2" s="4"/>
      <c r="B2" s="5" t="s">
        <v>1</v>
      </c>
      <c r="C2" s="6" t="str">
        <f t="shared" ref="C2:H2" si="1">UPPER(TEXT(C3,"dddd"))</f>
        <v>DINSDAG</v>
      </c>
      <c r="D2" s="5" t="str">
        <f t="shared" si="1"/>
        <v>WOENSDAG</v>
      </c>
      <c r="E2" s="6" t="str">
        <f t="shared" si="1"/>
        <v>DONDERDAG</v>
      </c>
      <c r="F2" s="5" t="str">
        <f t="shared" si="1"/>
        <v>VRIJDAG</v>
      </c>
      <c r="G2" s="6" t="str">
        <f t="shared" si="1"/>
        <v>ZATERDAG</v>
      </c>
      <c r="H2" s="5" t="str">
        <f t="shared" si="1"/>
        <v>ZONDAG</v>
      </c>
    </row>
    <row r="3" ht="16.5" customHeight="1">
      <c r="B3" s="7">
        <f t="array" ref="B3:H3">Dagen+1+DATE(Calendar1Year,Calendar1MonthOption,1)-WEEKDAY(DATE(Calendar1Year,Calendar1MonthOption,1),WeekdayOption)</f>
        <v>45502</v>
      </c>
      <c r="C3" s="7">
        <v>45503.0</v>
      </c>
      <c r="D3" s="7">
        <v>45504.0</v>
      </c>
      <c r="E3" s="7">
        <v>45505.0</v>
      </c>
      <c r="F3" s="7">
        <v>45506.0</v>
      </c>
      <c r="G3" s="7">
        <v>45507.0</v>
      </c>
      <c r="H3" s="8">
        <v>45508.0</v>
      </c>
    </row>
    <row r="4" ht="56.25" customHeight="1">
      <c r="B4" s="9"/>
      <c r="C4" s="9"/>
      <c r="D4" s="9"/>
      <c r="E4" s="9"/>
      <c r="F4" s="10"/>
      <c r="G4" s="9"/>
      <c r="H4" s="11"/>
    </row>
    <row r="5" ht="16.5" customHeight="1">
      <c r="B5" s="7">
        <f t="array" ref="B5:H5">Dagen+8+DATE(Calendar1Year,Calendar1MonthOption,1)-WEEKDAY(DATE(Calendar1Year,Calendar1MonthOption,1),WeekdayOption)</f>
        <v>45509</v>
      </c>
      <c r="C5" s="7">
        <v>45510.0</v>
      </c>
      <c r="D5" s="7">
        <v>45511.0</v>
      </c>
      <c r="E5" s="7">
        <v>45512.0</v>
      </c>
      <c r="F5" s="7">
        <v>45513.0</v>
      </c>
      <c r="G5" s="7">
        <v>45514.0</v>
      </c>
      <c r="H5" s="8">
        <v>45515.0</v>
      </c>
    </row>
    <row r="6" ht="56.25" customHeight="1">
      <c r="B6" s="9"/>
      <c r="C6" s="9"/>
      <c r="D6" s="9"/>
      <c r="E6" s="9"/>
      <c r="F6" s="9"/>
      <c r="G6" s="9"/>
      <c r="H6" s="12"/>
    </row>
    <row r="7" ht="16.5" customHeight="1">
      <c r="B7" s="7">
        <f t="array" ref="B7:H7">Dagen+15+DATE(Calendar1Year,Calendar1MonthOption,1)-WEEKDAY(DATE(Calendar1Year,Calendar1MonthOption,1),WeekdayOption)</f>
        <v>45516</v>
      </c>
      <c r="C7" s="7">
        <v>45517.0</v>
      </c>
      <c r="D7" s="7">
        <v>45518.0</v>
      </c>
      <c r="E7" s="7">
        <v>45519.0</v>
      </c>
      <c r="F7" s="7">
        <v>45520.0</v>
      </c>
      <c r="G7" s="7">
        <v>45521.0</v>
      </c>
      <c r="H7" s="8">
        <v>45522.0</v>
      </c>
    </row>
    <row r="8" ht="56.25" customHeight="1">
      <c r="B8" s="9"/>
      <c r="C8" s="9"/>
      <c r="D8" s="9"/>
      <c r="E8" s="9"/>
      <c r="F8" s="9"/>
      <c r="G8" s="9"/>
      <c r="H8" s="11"/>
    </row>
    <row r="9" ht="16.5" customHeight="1">
      <c r="B9" s="7">
        <f t="array" ref="B9:H9">Dagen+22+DATE(Calendar1Year,Calendar1MonthOption,1)-WEEKDAY(DATE(Calendar1Year,Calendar1MonthOption,1),WeekdayOption)</f>
        <v>45523</v>
      </c>
      <c r="C9" s="7">
        <v>45524.0</v>
      </c>
      <c r="D9" s="7">
        <v>45525.0</v>
      </c>
      <c r="E9" s="7">
        <v>45526.0</v>
      </c>
      <c r="F9" s="7">
        <v>45527.0</v>
      </c>
      <c r="G9" s="7">
        <v>45528.0</v>
      </c>
      <c r="H9" s="8">
        <v>45529.0</v>
      </c>
    </row>
    <row r="10" ht="56.25" customHeight="1">
      <c r="B10" s="9"/>
      <c r="C10" s="9"/>
      <c r="D10" s="9"/>
      <c r="E10" s="9"/>
      <c r="F10" s="9"/>
      <c r="G10" s="9"/>
      <c r="H10" s="11"/>
    </row>
    <row r="11" ht="16.5" customHeight="1">
      <c r="B11" s="7">
        <f t="array" ref="B11:H11">Dagen+29+DATE(Calendar1Year,Calendar1MonthOption,1)-WEEKDAY(DATE(Calendar1Year,Calendar1MonthOption,1),WeekdayOption)</f>
        <v>45530</v>
      </c>
      <c r="C11" s="7">
        <v>45531.0</v>
      </c>
      <c r="D11" s="7">
        <v>45532.0</v>
      </c>
      <c r="E11" s="7">
        <v>45533.0</v>
      </c>
      <c r="F11" s="7">
        <v>45534.0</v>
      </c>
      <c r="G11" s="7">
        <v>45535.0</v>
      </c>
      <c r="H11" s="8">
        <v>45536.0</v>
      </c>
    </row>
    <row r="12" ht="57.0" customHeight="1">
      <c r="B12" s="10" t="s">
        <v>2</v>
      </c>
      <c r="C12" s="9"/>
      <c r="D12" s="9"/>
      <c r="E12" s="9"/>
      <c r="F12" s="9"/>
      <c r="G12" s="9"/>
      <c r="H12" s="11"/>
    </row>
    <row r="13" ht="16.5" customHeight="1">
      <c r="B13" s="7">
        <f t="array" ref="B13:C13">Dagen+36+DATE(Calendar1Year,Calendar1MonthOption,1)-WEEKDAY(DATE(Calendar1Year,Calendar1MonthOption,1),WeekdayOption)</f>
        <v>45537</v>
      </c>
      <c r="C13" s="7">
        <v>45538.0</v>
      </c>
      <c r="D13" s="13" t="s">
        <v>3</v>
      </c>
      <c r="E13" s="14"/>
      <c r="F13" s="14"/>
      <c r="G13" s="14"/>
      <c r="H13" s="14"/>
    </row>
    <row r="14" ht="63.75" customHeight="1">
      <c r="B14" s="9"/>
      <c r="C14" s="9"/>
      <c r="D14" s="15"/>
    </row>
    <row r="15" ht="54.0" customHeight="1">
      <c r="A15" s="1"/>
      <c r="B15" s="2">
        <f>YEAR(DATE(Calendar1Year,Calendar1MonthOption+1,1))</f>
        <v>2024</v>
      </c>
      <c r="C15" s="3" t="str">
        <f>TEXT(DATE(Calendar1Year,Calendar1MonthOption+1,1),"mmmm")</f>
        <v>september</v>
      </c>
      <c r="F15" s="1"/>
      <c r="G15" s="1"/>
      <c r="H15" s="1"/>
    </row>
    <row r="16" ht="14.25" customHeight="1">
      <c r="A16" s="4"/>
      <c r="B16" s="5" t="str">
        <f t="shared" ref="B16:H16" si="2">UPPER(TEXT(B17,"dddd"))</f>
        <v>MAANDAG</v>
      </c>
      <c r="C16" s="6" t="str">
        <f t="shared" si="2"/>
        <v>DINSDAG</v>
      </c>
      <c r="D16" s="5" t="str">
        <f t="shared" si="2"/>
        <v>WOENSDAG</v>
      </c>
      <c r="E16" s="6" t="str">
        <f t="shared" si="2"/>
        <v>DONDERDAG</v>
      </c>
      <c r="F16" s="5" t="str">
        <f t="shared" si="2"/>
        <v>VRIJDAG</v>
      </c>
      <c r="G16" s="6" t="str">
        <f t="shared" si="2"/>
        <v>ZATERDAG</v>
      </c>
      <c r="H16" s="5" t="str">
        <f t="shared" si="2"/>
        <v>ZONDAG</v>
      </c>
    </row>
    <row r="17" ht="16.5" customHeight="1">
      <c r="B17" s="7">
        <f t="array" ref="B17:H17">Dagen+1+DATE(Calendar2Year,Calendar2MonthOption,1)-WEEKDAY(DATE(Calendar2Year,Calendar2MonthOption,1),WeekdayOption)</f>
        <v>45530</v>
      </c>
      <c r="C17" s="7">
        <v>45531.0</v>
      </c>
      <c r="D17" s="7">
        <v>45532.0</v>
      </c>
      <c r="E17" s="7">
        <v>45533.0</v>
      </c>
      <c r="F17" s="7">
        <v>45534.0</v>
      </c>
      <c r="G17" s="7">
        <v>45535.0</v>
      </c>
      <c r="H17" s="8">
        <v>45536.0</v>
      </c>
    </row>
    <row r="18" ht="56.25" customHeight="1">
      <c r="B18" s="10" t="s">
        <v>4</v>
      </c>
      <c r="C18" s="9"/>
      <c r="D18" s="9"/>
      <c r="E18" s="9"/>
      <c r="F18" s="9"/>
      <c r="G18" s="9"/>
      <c r="H18" s="11"/>
    </row>
    <row r="19" ht="16.5" customHeight="1">
      <c r="B19" s="7">
        <f t="array" ref="B19:H19">Dagen+8+DATE(Calendar2Year,Calendar2MonthOption,1)-WEEKDAY(DATE(Calendar2Year,Calendar2MonthOption,1),WeekdayOption)</f>
        <v>45537</v>
      </c>
      <c r="C19" s="7">
        <v>45538.0</v>
      </c>
      <c r="D19" s="7">
        <v>45539.0</v>
      </c>
      <c r="E19" s="7">
        <v>45540.0</v>
      </c>
      <c r="F19" s="7">
        <v>45541.0</v>
      </c>
      <c r="G19" s="7">
        <v>45542.0</v>
      </c>
      <c r="H19" s="8">
        <v>45543.0</v>
      </c>
    </row>
    <row r="20" ht="56.25" customHeight="1">
      <c r="B20" s="16" t="s">
        <v>5</v>
      </c>
      <c r="C20" s="16" t="s">
        <v>5</v>
      </c>
      <c r="D20" s="10" t="s">
        <v>6</v>
      </c>
      <c r="E20" s="9"/>
      <c r="F20" s="9"/>
      <c r="G20" s="9"/>
      <c r="H20" s="11"/>
    </row>
    <row r="21" ht="16.5" customHeight="1">
      <c r="B21" s="7">
        <f t="array" ref="B21:H21">Dagen+15+DATE(Calendar2Year,Calendar2MonthOption,1)-WEEKDAY(DATE(Calendar2Year,Calendar2MonthOption,1),WeekdayOption)</f>
        <v>45544</v>
      </c>
      <c r="C21" s="7">
        <v>45545.0</v>
      </c>
      <c r="D21" s="7">
        <v>45546.0</v>
      </c>
      <c r="E21" s="7">
        <v>45547.0</v>
      </c>
      <c r="F21" s="7">
        <v>45548.0</v>
      </c>
      <c r="G21" s="7">
        <v>45549.0</v>
      </c>
      <c r="H21" s="8">
        <v>45550.0</v>
      </c>
    </row>
    <row r="22" ht="56.25" customHeight="1">
      <c r="B22" s="9"/>
      <c r="C22" s="16" t="s">
        <v>7</v>
      </c>
      <c r="D22" s="9"/>
      <c r="E22" s="9"/>
      <c r="F22" s="10" t="s">
        <v>8</v>
      </c>
      <c r="G22" s="9"/>
      <c r="H22" s="11"/>
    </row>
    <row r="23" ht="16.5" customHeight="1">
      <c r="B23" s="7">
        <f t="array" ref="B23:H23">Dagen+22+DATE(Calendar2Year,Calendar2MonthOption,1)-WEEKDAY(DATE(Calendar2Year,Calendar2MonthOption,1),WeekdayOption)</f>
        <v>45551</v>
      </c>
      <c r="C23" s="7">
        <v>45552.0</v>
      </c>
      <c r="D23" s="7">
        <v>45553.0</v>
      </c>
      <c r="E23" s="7">
        <v>45554.0</v>
      </c>
      <c r="F23" s="7">
        <v>45555.0</v>
      </c>
      <c r="G23" s="7">
        <v>45556.0</v>
      </c>
      <c r="H23" s="8">
        <v>45557.0</v>
      </c>
    </row>
    <row r="24" ht="56.25" customHeight="1">
      <c r="B24" s="10"/>
      <c r="C24" s="16" t="s">
        <v>9</v>
      </c>
      <c r="D24" s="9"/>
      <c r="E24" s="9"/>
      <c r="F24" s="9"/>
      <c r="G24" s="9"/>
      <c r="H24" s="11"/>
    </row>
    <row r="25" ht="16.5" customHeight="1">
      <c r="B25" s="7">
        <f t="array" ref="B25:H25">Dagen+29+DATE(Calendar2Year,Calendar2MonthOption,1)-WEEKDAY(DATE(Calendar2Year,Calendar2MonthOption,1),WeekdayOption)</f>
        <v>45558</v>
      </c>
      <c r="C25" s="7">
        <v>45559.0</v>
      </c>
      <c r="D25" s="7">
        <v>45560.0</v>
      </c>
      <c r="E25" s="7">
        <v>45561.0</v>
      </c>
      <c r="F25" s="7">
        <v>45562.0</v>
      </c>
      <c r="G25" s="7">
        <v>45563.0</v>
      </c>
      <c r="H25" s="8">
        <v>45564.0</v>
      </c>
    </row>
    <row r="26" ht="57.0" customHeight="1">
      <c r="B26" s="9"/>
      <c r="C26" s="9"/>
      <c r="D26" s="9"/>
      <c r="E26" s="9"/>
      <c r="F26" s="9"/>
      <c r="G26" s="9"/>
      <c r="H26" s="12"/>
    </row>
    <row r="27" ht="16.5" customHeight="1">
      <c r="B27" s="7">
        <f t="array" ref="B27:C27">Dagen+36+DATE(Calendar2Year,Calendar2MonthOption,1)-WEEKDAY(DATE(Calendar2Year,Calendar2MonthOption,1),WeekdayOption)</f>
        <v>45565</v>
      </c>
      <c r="C27" s="7">
        <v>45566.0</v>
      </c>
      <c r="D27" s="17" t="s">
        <v>3</v>
      </c>
      <c r="E27" s="14"/>
      <c r="F27" s="14"/>
      <c r="G27" s="14"/>
      <c r="H27" s="14"/>
    </row>
    <row r="28" ht="63.75" customHeight="1">
      <c r="B28" s="9"/>
      <c r="C28" s="9"/>
      <c r="D28" s="15"/>
    </row>
    <row r="29" ht="54.0" customHeight="1">
      <c r="A29" s="1"/>
      <c r="B29" s="2">
        <f>YEAR(DATE(Calendar2Year,Calendar2MonthOption+1,1))</f>
        <v>2024</v>
      </c>
      <c r="C29" s="3" t="str">
        <f>TEXT(DATE(Calendar2Year,Calendar2MonthOption+1,1),"mmmm")</f>
        <v>oktober</v>
      </c>
      <c r="F29" s="1"/>
      <c r="G29" s="1"/>
      <c r="H29" s="1"/>
    </row>
    <row r="30" ht="14.25" customHeight="1">
      <c r="A30" s="4"/>
      <c r="B30" s="5" t="str">
        <f t="shared" ref="B30:H30" si="3">UPPER(TEXT(B31,"dddd"))</f>
        <v>MAANDAG</v>
      </c>
      <c r="C30" s="6" t="str">
        <f t="shared" si="3"/>
        <v>DINSDAG</v>
      </c>
      <c r="D30" s="5" t="str">
        <f t="shared" si="3"/>
        <v>WOENSDAG</v>
      </c>
      <c r="E30" s="6" t="str">
        <f t="shared" si="3"/>
        <v>DONDERDAG</v>
      </c>
      <c r="F30" s="5" t="str">
        <f t="shared" si="3"/>
        <v>VRIJDAG</v>
      </c>
      <c r="G30" s="6" t="str">
        <f t="shared" si="3"/>
        <v>ZATERDAG</v>
      </c>
      <c r="H30" s="5" t="str">
        <f t="shared" si="3"/>
        <v>ZONDAG</v>
      </c>
    </row>
    <row r="31" ht="16.5" customHeight="1">
      <c r="B31" s="7">
        <f t="array" ref="B31:H31">Dagen+1+DATE(Calendar3Year,Calendar3MonthOption,1)-WEEKDAY(DATE(Calendar3Year,Calendar3MonthOption,1),WeekdayOption)</f>
        <v>45565</v>
      </c>
      <c r="C31" s="7">
        <v>45566.0</v>
      </c>
      <c r="D31" s="7">
        <v>45567.0</v>
      </c>
      <c r="E31" s="7">
        <v>45568.0</v>
      </c>
      <c r="F31" s="7">
        <v>45569.0</v>
      </c>
      <c r="G31" s="7">
        <v>45570.0</v>
      </c>
      <c r="H31" s="8">
        <v>45571.0</v>
      </c>
    </row>
    <row r="32" ht="56.25" customHeight="1">
      <c r="B32" s="9"/>
      <c r="C32" s="9"/>
      <c r="D32" s="16" t="s">
        <v>10</v>
      </c>
      <c r="E32" s="16"/>
      <c r="F32" s="9"/>
      <c r="G32" s="9"/>
      <c r="H32" s="11"/>
    </row>
    <row r="33" ht="16.5" customHeight="1">
      <c r="B33" s="7">
        <f t="array" ref="B33:H33">Dagen+8+DATE(Calendar3Year,Calendar3MonthOption,1)-WEEKDAY(DATE(Calendar3Year,Calendar3MonthOption,1),WeekdayOption)</f>
        <v>45572</v>
      </c>
      <c r="C33" s="7">
        <v>45573.0</v>
      </c>
      <c r="D33" s="7">
        <v>45574.0</v>
      </c>
      <c r="E33" s="7">
        <v>45575.0</v>
      </c>
      <c r="F33" s="7">
        <v>45576.0</v>
      </c>
      <c r="G33" s="7">
        <v>45577.0</v>
      </c>
      <c r="H33" s="8">
        <v>45578.0</v>
      </c>
    </row>
    <row r="34" ht="56.25" customHeight="1">
      <c r="B34" s="9"/>
      <c r="C34" s="9"/>
      <c r="D34" s="9"/>
      <c r="E34" s="16" t="s">
        <v>11</v>
      </c>
      <c r="F34" s="9"/>
      <c r="G34" s="9"/>
      <c r="H34" s="11"/>
    </row>
    <row r="35" ht="16.5" customHeight="1">
      <c r="B35" s="7">
        <f t="array" ref="B35:H35">Dagen+15+DATE(Calendar3Year,Calendar3MonthOption,1)-WEEKDAY(DATE(Calendar3Year,Calendar3MonthOption,1),WeekdayOption)</f>
        <v>45579</v>
      </c>
      <c r="C35" s="7">
        <v>45580.0</v>
      </c>
      <c r="D35" s="7">
        <v>45581.0</v>
      </c>
      <c r="E35" s="7">
        <v>45582.0</v>
      </c>
      <c r="F35" s="7">
        <v>45583.0</v>
      </c>
      <c r="G35" s="7">
        <v>45584.0</v>
      </c>
      <c r="H35" s="8">
        <v>45585.0</v>
      </c>
    </row>
    <row r="36" ht="56.25" customHeight="1">
      <c r="B36" s="9"/>
      <c r="C36" s="9"/>
      <c r="D36" s="16" t="s">
        <v>12</v>
      </c>
      <c r="E36" s="16"/>
      <c r="F36" s="9"/>
      <c r="G36" s="9"/>
      <c r="H36" s="11"/>
    </row>
    <row r="37" ht="16.5" customHeight="1">
      <c r="B37" s="7">
        <f t="array" ref="B37:H37">Dagen+22+DATE(Calendar3Year,Calendar3MonthOption,1)-WEEKDAY(DATE(Calendar3Year,Calendar3MonthOption,1),WeekdayOption)</f>
        <v>45586</v>
      </c>
      <c r="C37" s="7">
        <v>45587.0</v>
      </c>
      <c r="D37" s="7">
        <v>45588.0</v>
      </c>
      <c r="E37" s="7">
        <v>45589.0</v>
      </c>
      <c r="F37" s="7">
        <v>45590.0</v>
      </c>
      <c r="G37" s="7">
        <v>45591.0</v>
      </c>
      <c r="H37" s="8">
        <v>45592.0</v>
      </c>
    </row>
    <row r="38" ht="56.25" customHeight="1">
      <c r="B38" s="9"/>
      <c r="C38" s="18" t="s">
        <v>13</v>
      </c>
      <c r="D38" s="9"/>
      <c r="E38" s="9"/>
      <c r="F38" s="9"/>
      <c r="G38" s="9"/>
      <c r="H38" s="11"/>
    </row>
    <row r="39" ht="16.5" customHeight="1">
      <c r="B39" s="7">
        <f t="array" ref="B39:H39">Dagen+29+DATE(Calendar3Year,Calendar3MonthOption,1)-WEEKDAY(DATE(Calendar3Year,Calendar3MonthOption,1),WeekdayOption)</f>
        <v>45593</v>
      </c>
      <c r="C39" s="7">
        <v>45594.0</v>
      </c>
      <c r="D39" s="7">
        <v>45595.0</v>
      </c>
      <c r="E39" s="7">
        <v>45596.0</v>
      </c>
      <c r="F39" s="7">
        <v>45597.0</v>
      </c>
      <c r="G39" s="7">
        <v>45598.0</v>
      </c>
      <c r="H39" s="8">
        <v>45599.0</v>
      </c>
    </row>
    <row r="40" ht="57.0" customHeight="1">
      <c r="B40" s="9"/>
      <c r="C40" s="9"/>
      <c r="D40" s="9"/>
      <c r="E40" s="9"/>
      <c r="F40" s="10" t="s">
        <v>14</v>
      </c>
      <c r="G40" s="9"/>
      <c r="H40" s="12"/>
    </row>
    <row r="41" ht="16.5" customHeight="1">
      <c r="B41" s="7">
        <f t="array" ref="B41:C41">Dagen+36+DATE(Calendar3Year,Calendar3MonthOption,1)-WEEKDAY(DATE(Calendar3Year,Calendar3MonthOption,1),WeekdayOption)</f>
        <v>45600</v>
      </c>
      <c r="C41" s="7">
        <v>45601.0</v>
      </c>
      <c r="D41" s="17" t="s">
        <v>3</v>
      </c>
      <c r="E41" s="14"/>
      <c r="F41" s="14"/>
      <c r="G41" s="14"/>
      <c r="H41" s="14"/>
    </row>
    <row r="42" ht="63.75" customHeight="1">
      <c r="B42" s="9"/>
      <c r="C42" s="9"/>
      <c r="D42" s="15"/>
    </row>
    <row r="43" ht="54.0" customHeight="1">
      <c r="A43" s="1"/>
      <c r="B43" s="2">
        <f>YEAR(DATE(Calendar3Year,Calendar3MonthOption+1,1))</f>
        <v>2024</v>
      </c>
      <c r="C43" s="3" t="str">
        <f>TEXT(DATE(Calendar3Year,Calendar3MonthOption+1,1),"mmmm")</f>
        <v>november</v>
      </c>
      <c r="F43" s="1"/>
      <c r="G43" s="1"/>
      <c r="H43" s="1"/>
    </row>
    <row r="44" ht="14.25" customHeight="1">
      <c r="A44" s="4"/>
      <c r="B44" s="5" t="str">
        <f t="shared" ref="B44:H44" si="4">UPPER(TEXT(B45,"dddd"))</f>
        <v>MAANDAG</v>
      </c>
      <c r="C44" s="6" t="str">
        <f t="shared" si="4"/>
        <v>DINSDAG</v>
      </c>
      <c r="D44" s="5" t="str">
        <f t="shared" si="4"/>
        <v>WOENSDAG</v>
      </c>
      <c r="E44" s="6" t="str">
        <f t="shared" si="4"/>
        <v>DONDERDAG</v>
      </c>
      <c r="F44" s="5" t="str">
        <f t="shared" si="4"/>
        <v>VRIJDAG</v>
      </c>
      <c r="G44" s="6" t="str">
        <f t="shared" si="4"/>
        <v>ZATERDAG</v>
      </c>
      <c r="H44" s="5" t="str">
        <f t="shared" si="4"/>
        <v>ZONDAG</v>
      </c>
    </row>
    <row r="45" ht="16.5" customHeight="1">
      <c r="B45" s="7">
        <f t="array" ref="B45:H45">Dagen+1+DATE(Calendar4Year,Calendar4MonthOption,1)-WEEKDAY(DATE(Calendar4Year,Calendar4MonthOption,1),WeekdayOption)</f>
        <v>45593</v>
      </c>
      <c r="C45" s="7">
        <v>45594.0</v>
      </c>
      <c r="D45" s="7">
        <v>45595.0</v>
      </c>
      <c r="E45" s="7">
        <v>45596.0</v>
      </c>
      <c r="F45" s="7">
        <v>45597.0</v>
      </c>
      <c r="G45" s="7">
        <v>45598.0</v>
      </c>
      <c r="H45" s="8">
        <v>45599.0</v>
      </c>
    </row>
    <row r="46" ht="56.25" customHeight="1">
      <c r="B46" s="19"/>
      <c r="C46" s="19"/>
      <c r="D46" s="19"/>
      <c r="E46" s="19"/>
      <c r="F46" s="20" t="s">
        <v>14</v>
      </c>
      <c r="G46" s="9"/>
      <c r="H46" s="11"/>
    </row>
    <row r="47" ht="16.5" customHeight="1">
      <c r="B47" s="7">
        <f t="array" ref="B47:H47">Dagen+8+DATE(Calendar4Year,Calendar4MonthOption,1)-WEEKDAY(DATE(Calendar4Year,Calendar4MonthOption,1),WeekdayOption)</f>
        <v>45600</v>
      </c>
      <c r="C47" s="7">
        <v>45601.0</v>
      </c>
      <c r="D47" s="7">
        <v>45602.0</v>
      </c>
      <c r="E47" s="7">
        <v>45603.0</v>
      </c>
      <c r="F47" s="7">
        <v>45604.0</v>
      </c>
      <c r="G47" s="7">
        <v>45605.0</v>
      </c>
      <c r="H47" s="8">
        <v>45606.0</v>
      </c>
    </row>
    <row r="48" ht="56.25" customHeight="1">
      <c r="B48" s="21"/>
      <c r="C48" s="21"/>
      <c r="D48" s="21"/>
      <c r="E48" s="22" t="s">
        <v>15</v>
      </c>
      <c r="F48" s="21"/>
      <c r="G48" s="16" t="s">
        <v>16</v>
      </c>
      <c r="H48" s="11"/>
    </row>
    <row r="49" ht="16.5" customHeight="1">
      <c r="B49" s="7">
        <f t="array" ref="B49:H49">Dagen+15+DATE(Calendar4Year,Calendar4MonthOption,1)-WEEKDAY(DATE(Calendar4Year,Calendar4MonthOption,1),WeekdayOption)</f>
        <v>45607</v>
      </c>
      <c r="C49" s="7">
        <v>45608.0</v>
      </c>
      <c r="D49" s="7">
        <v>45609.0</v>
      </c>
      <c r="E49" s="7">
        <v>45610.0</v>
      </c>
      <c r="F49" s="7">
        <v>45611.0</v>
      </c>
      <c r="G49" s="7">
        <v>45612.0</v>
      </c>
      <c r="H49" s="8">
        <v>45613.0</v>
      </c>
    </row>
    <row r="50" ht="56.25" customHeight="1">
      <c r="B50" s="9"/>
      <c r="C50" s="23" t="s">
        <v>17</v>
      </c>
      <c r="D50" s="9"/>
      <c r="E50" s="9"/>
      <c r="F50" s="9"/>
      <c r="G50" s="16" t="s">
        <v>18</v>
      </c>
      <c r="H50" s="11"/>
    </row>
    <row r="51" ht="16.5" customHeight="1">
      <c r="B51" s="7">
        <f t="array" ref="B51:H51">Dagen+22+DATE(Calendar4Year,Calendar4MonthOption,1)-WEEKDAY(DATE(Calendar4Year,Calendar4MonthOption,1),WeekdayOption)</f>
        <v>45614</v>
      </c>
      <c r="C51" s="7">
        <v>45615.0</v>
      </c>
      <c r="D51" s="7">
        <v>45616.0</v>
      </c>
      <c r="E51" s="7">
        <v>45617.0</v>
      </c>
      <c r="F51" s="7">
        <v>45618.0</v>
      </c>
      <c r="G51" s="7">
        <v>45619.0</v>
      </c>
      <c r="H51" s="8">
        <v>45620.0</v>
      </c>
    </row>
    <row r="52" ht="56.25" customHeight="1">
      <c r="B52" s="9"/>
      <c r="C52" s="16" t="s">
        <v>19</v>
      </c>
      <c r="D52" s="9"/>
      <c r="E52" s="16"/>
      <c r="F52" s="9"/>
      <c r="G52" s="9"/>
      <c r="H52" s="11"/>
    </row>
    <row r="53" ht="16.5" customHeight="1">
      <c r="B53" s="7">
        <f t="array" ref="B53:H53">Dagen+29+DATE(Calendar4Year,Calendar4MonthOption,1)-WEEKDAY(DATE(Calendar4Year,Calendar4MonthOption,1),WeekdayOption)</f>
        <v>45621</v>
      </c>
      <c r="C53" s="7">
        <v>45622.0</v>
      </c>
      <c r="D53" s="7">
        <v>45623.0</v>
      </c>
      <c r="E53" s="7">
        <v>45624.0</v>
      </c>
      <c r="F53" s="7">
        <v>45625.0</v>
      </c>
      <c r="G53" s="7">
        <v>45626.0</v>
      </c>
      <c r="H53" s="8">
        <v>45627.0</v>
      </c>
    </row>
    <row r="54" ht="57.0" customHeight="1">
      <c r="B54" s="9"/>
      <c r="C54" s="9"/>
      <c r="D54" s="9"/>
      <c r="E54" s="18"/>
      <c r="F54" s="9"/>
      <c r="G54" s="9"/>
      <c r="H54" s="12"/>
    </row>
    <row r="55" ht="16.5" customHeight="1">
      <c r="B55" s="7">
        <f t="array" ref="B55:C55">Dagen+36+DATE(Calendar4Year,Calendar4MonthOption,1)-WEEKDAY(DATE(Calendar4Year,Calendar4MonthOption,1),WeekdayOption)</f>
        <v>45628</v>
      </c>
      <c r="C55" s="7">
        <v>45629.0</v>
      </c>
      <c r="D55" s="17" t="s">
        <v>3</v>
      </c>
      <c r="E55" s="14"/>
      <c r="F55" s="14"/>
      <c r="G55" s="14"/>
      <c r="H55" s="14"/>
    </row>
    <row r="56" ht="63.75" customHeight="1">
      <c r="B56" s="9"/>
      <c r="C56" s="9"/>
      <c r="D56" s="15"/>
    </row>
    <row r="57" ht="54.0" customHeight="1">
      <c r="A57" s="1"/>
      <c r="B57" s="2">
        <f>YEAR(DATE(Calendar4Year,Calendar4MonthOption+1,1))</f>
        <v>2024</v>
      </c>
      <c r="C57" s="3" t="str">
        <f>TEXT(DATE(Calendar4Year,Calendar4MonthOption+1,1),"mmmm")</f>
        <v>december</v>
      </c>
      <c r="F57" s="1"/>
      <c r="G57" s="1"/>
      <c r="H57" s="1"/>
    </row>
    <row r="58" ht="14.25" customHeight="1">
      <c r="A58" s="4"/>
      <c r="B58" s="5" t="str">
        <f t="shared" ref="B58:H58" si="5">UPPER(TEXT(B59,"dddd"))</f>
        <v>MAANDAG</v>
      </c>
      <c r="C58" s="6" t="str">
        <f t="shared" si="5"/>
        <v>DINSDAG</v>
      </c>
      <c r="D58" s="5" t="str">
        <f t="shared" si="5"/>
        <v>WOENSDAG</v>
      </c>
      <c r="E58" s="6" t="str">
        <f t="shared" si="5"/>
        <v>DONDERDAG</v>
      </c>
      <c r="F58" s="5" t="str">
        <f t="shared" si="5"/>
        <v>VRIJDAG</v>
      </c>
      <c r="G58" s="6" t="str">
        <f t="shared" si="5"/>
        <v>ZATERDAG</v>
      </c>
      <c r="H58" s="5" t="str">
        <f t="shared" si="5"/>
        <v>ZONDAG</v>
      </c>
    </row>
    <row r="59" ht="16.5" customHeight="1">
      <c r="B59" s="7">
        <f t="array" ref="B59:H59">Dagen+1+DATE(Calendar5Year,Calendar5MonthOption,1)-WEEKDAY(DATE(Calendar5Year,Calendar5MonthOption,1),WeekdayOption)</f>
        <v>45621</v>
      </c>
      <c r="C59" s="7">
        <v>45622.0</v>
      </c>
      <c r="D59" s="7">
        <v>45623.0</v>
      </c>
      <c r="E59" s="7">
        <v>45624.0</v>
      </c>
      <c r="F59" s="7">
        <v>45625.0</v>
      </c>
      <c r="G59" s="7">
        <v>45626.0</v>
      </c>
      <c r="H59" s="8">
        <v>45627.0</v>
      </c>
    </row>
    <row r="60" ht="56.25" customHeight="1">
      <c r="B60" s="9"/>
      <c r="C60" s="9"/>
      <c r="D60" s="9"/>
      <c r="E60" s="18"/>
      <c r="F60" s="9"/>
      <c r="G60" s="9"/>
      <c r="H60" s="11"/>
    </row>
    <row r="61" ht="16.5" customHeight="1">
      <c r="B61" s="7">
        <f t="array" ref="B61:H61">Dagen+8+DATE(Calendar5Year,Calendar5MonthOption,1)-WEEKDAY(DATE(Calendar5Year,Calendar5MonthOption,1),WeekdayOption)</f>
        <v>45628</v>
      </c>
      <c r="C61" s="7">
        <v>45629.0</v>
      </c>
      <c r="D61" s="7">
        <v>45630.0</v>
      </c>
      <c r="E61" s="7">
        <v>45631.0</v>
      </c>
      <c r="F61" s="7">
        <v>45632.0</v>
      </c>
      <c r="G61" s="7">
        <v>45633.0</v>
      </c>
      <c r="H61" s="8">
        <v>45634.0</v>
      </c>
    </row>
    <row r="62" ht="56.25" customHeight="1">
      <c r="B62" s="9"/>
      <c r="C62" s="9"/>
      <c r="D62" s="16" t="s">
        <v>20</v>
      </c>
      <c r="E62" s="9"/>
      <c r="F62" s="9"/>
      <c r="G62" s="9"/>
      <c r="H62" s="11"/>
    </row>
    <row r="63" ht="16.5" customHeight="1">
      <c r="B63" s="7">
        <f t="array" ref="B63:H63">Dagen+15+DATE(Calendar5Year,Calendar5MonthOption,1)-WEEKDAY(DATE(Calendar5Year,Calendar5MonthOption,1),WeekdayOption)</f>
        <v>45635</v>
      </c>
      <c r="C63" s="7">
        <v>45636.0</v>
      </c>
      <c r="D63" s="7">
        <v>45637.0</v>
      </c>
      <c r="E63" s="7">
        <v>45638.0</v>
      </c>
      <c r="F63" s="7">
        <v>45639.0</v>
      </c>
      <c r="G63" s="7">
        <v>45640.0</v>
      </c>
      <c r="H63" s="8">
        <v>45641.0</v>
      </c>
    </row>
    <row r="64" ht="56.25" customHeight="1">
      <c r="B64" s="9"/>
      <c r="C64" s="9"/>
      <c r="D64" s="9"/>
      <c r="E64" s="24" t="s">
        <v>21</v>
      </c>
      <c r="F64" s="9"/>
      <c r="G64" s="9"/>
      <c r="H64" s="11"/>
    </row>
    <row r="65" ht="16.5" customHeight="1">
      <c r="B65" s="7">
        <f t="array" ref="B65:H65">Dagen+22+DATE(Calendar5Year,Calendar5MonthOption,1)-WEEKDAY(DATE(Calendar5Year,Calendar5MonthOption,1),WeekdayOption)</f>
        <v>45642</v>
      </c>
      <c r="C65" s="7">
        <v>45643.0</v>
      </c>
      <c r="D65" s="7">
        <v>45644.0</v>
      </c>
      <c r="E65" s="7">
        <v>45645.0</v>
      </c>
      <c r="F65" s="7">
        <v>45646.0</v>
      </c>
      <c r="G65" s="7">
        <v>45647.0</v>
      </c>
      <c r="H65" s="8">
        <v>45648.0</v>
      </c>
    </row>
    <row r="66" ht="56.25" customHeight="1">
      <c r="B66" s="9"/>
      <c r="C66" s="16" t="s">
        <v>22</v>
      </c>
      <c r="D66" s="16"/>
      <c r="E66" s="9"/>
      <c r="F66" s="9"/>
      <c r="G66" s="9"/>
      <c r="H66" s="11"/>
    </row>
    <row r="67" ht="16.5" customHeight="1">
      <c r="B67" s="7">
        <f t="array" ref="B67:H67">Dagen+29+DATE(Calendar5Year,Calendar5MonthOption,1)-WEEKDAY(DATE(Calendar5Year,Calendar5MonthOption,1),WeekdayOption)</f>
        <v>45649</v>
      </c>
      <c r="C67" s="7">
        <v>45650.0</v>
      </c>
      <c r="D67" s="7">
        <v>45651.0</v>
      </c>
      <c r="E67" s="7">
        <v>45652.0</v>
      </c>
      <c r="F67" s="7">
        <v>45653.0</v>
      </c>
      <c r="G67" s="7">
        <v>45654.0</v>
      </c>
      <c r="H67" s="8">
        <v>45655.0</v>
      </c>
    </row>
    <row r="68" ht="57.0" customHeight="1">
      <c r="B68" s="9"/>
      <c r="C68" s="9"/>
      <c r="D68" s="9"/>
      <c r="E68" s="9"/>
      <c r="F68" s="9"/>
      <c r="G68" s="9"/>
      <c r="H68" s="12"/>
    </row>
    <row r="69" ht="16.5" customHeight="1">
      <c r="B69" s="7">
        <f t="array" ref="B69:C69">Dagen+36+DATE(Calendar5Year,Calendar5MonthOption,1)-WEEKDAY(DATE(Calendar5Year,Calendar5MonthOption,1),WeekdayOption)</f>
        <v>45656</v>
      </c>
      <c r="C69" s="7">
        <v>45657.0</v>
      </c>
      <c r="D69" s="17" t="s">
        <v>3</v>
      </c>
      <c r="E69" s="14"/>
      <c r="F69" s="14"/>
      <c r="G69" s="14"/>
      <c r="H69" s="14"/>
    </row>
    <row r="70" ht="63.75" customHeight="1">
      <c r="B70" s="9"/>
      <c r="C70" s="9"/>
      <c r="D70" s="15"/>
    </row>
    <row r="71" ht="54.0" customHeight="1">
      <c r="A71" s="1"/>
      <c r="B71" s="2">
        <f>YEAR(DATE(Calendar5Year,Calendar5MonthOption+1,1))</f>
        <v>2025</v>
      </c>
      <c r="C71" s="3" t="str">
        <f>TEXT(DATE(Calendar5Year,Calendar5MonthOption+1,1),"mmmm")</f>
        <v>januari</v>
      </c>
      <c r="F71" s="1"/>
      <c r="G71" s="1"/>
      <c r="H71" s="1"/>
    </row>
    <row r="72" ht="14.25" customHeight="1">
      <c r="A72" s="4"/>
      <c r="B72" s="5" t="str">
        <f t="shared" ref="B72:H72" si="6">UPPER(TEXT(B73,"dddd"))</f>
        <v>MAANDAG</v>
      </c>
      <c r="C72" s="6" t="str">
        <f t="shared" si="6"/>
        <v>DINSDAG</v>
      </c>
      <c r="D72" s="5" t="str">
        <f t="shared" si="6"/>
        <v>WOENSDAG</v>
      </c>
      <c r="E72" s="6" t="str">
        <f t="shared" si="6"/>
        <v>DONDERDAG</v>
      </c>
      <c r="F72" s="5" t="str">
        <f t="shared" si="6"/>
        <v>VRIJDAG</v>
      </c>
      <c r="G72" s="6" t="str">
        <f t="shared" si="6"/>
        <v>ZATERDAG</v>
      </c>
      <c r="H72" s="5" t="str">
        <f t="shared" si="6"/>
        <v>ZONDAG</v>
      </c>
    </row>
    <row r="73" ht="16.5" customHeight="1">
      <c r="B73" s="7">
        <f t="array" ref="B73:H73">Dagen+1+DATE(Calendar6Year,Calendar6MonthOption,1)-WEEKDAY(DATE(Calendar6Year,Calendar6MonthOption,1),WeekdayOption)</f>
        <v>45656</v>
      </c>
      <c r="C73" s="7">
        <v>45657.0</v>
      </c>
      <c r="D73" s="7">
        <v>45658.0</v>
      </c>
      <c r="E73" s="7">
        <v>45659.0</v>
      </c>
      <c r="F73" s="7">
        <v>45660.0</v>
      </c>
      <c r="G73" s="7">
        <v>45661.0</v>
      </c>
      <c r="H73" s="8">
        <v>45662.0</v>
      </c>
    </row>
    <row r="74" ht="56.25" customHeight="1">
      <c r="B74" s="9"/>
      <c r="C74" s="9"/>
      <c r="D74" s="9"/>
      <c r="E74" s="9"/>
      <c r="F74" s="9"/>
      <c r="G74" s="9"/>
      <c r="H74" s="11"/>
    </row>
    <row r="75" ht="16.5" customHeight="1">
      <c r="B75" s="7">
        <f t="array" ref="B75:H75">Dagen+8+DATE(Calendar6Year,Calendar6MonthOption,1)-WEEKDAY(DATE(Calendar6Year,Calendar6MonthOption,1),WeekdayOption)</f>
        <v>45663</v>
      </c>
      <c r="C75" s="7">
        <v>45664.0</v>
      </c>
      <c r="D75" s="7">
        <v>45665.0</v>
      </c>
      <c r="E75" s="7">
        <v>45666.0</v>
      </c>
      <c r="F75" s="7">
        <v>45667.0</v>
      </c>
      <c r="G75" s="7">
        <v>45668.0</v>
      </c>
      <c r="H75" s="8">
        <v>45669.0</v>
      </c>
    </row>
    <row r="76" ht="56.25" customHeight="1">
      <c r="B76" s="9"/>
      <c r="C76" s="9"/>
      <c r="D76" s="9"/>
      <c r="E76" s="9"/>
      <c r="F76" s="9"/>
      <c r="G76" s="9"/>
      <c r="H76" s="11"/>
    </row>
    <row r="77" ht="16.5" customHeight="1">
      <c r="B77" s="7">
        <f t="array" ref="B77:H77">Dagen+15+DATE(Calendar6Year,Calendar6MonthOption,1)-WEEKDAY(DATE(Calendar6Year,Calendar6MonthOption,1),WeekdayOption)</f>
        <v>45670</v>
      </c>
      <c r="C77" s="7">
        <v>45671.0</v>
      </c>
      <c r="D77" s="7">
        <v>45672.0</v>
      </c>
      <c r="E77" s="7">
        <v>45673.0</v>
      </c>
      <c r="F77" s="7">
        <v>45674.0</v>
      </c>
      <c r="G77" s="7">
        <v>45675.0</v>
      </c>
      <c r="H77" s="8">
        <v>45676.0</v>
      </c>
    </row>
    <row r="78" ht="56.25" customHeight="1">
      <c r="B78" s="9"/>
      <c r="C78" s="25" t="s">
        <v>23</v>
      </c>
      <c r="D78" s="9"/>
      <c r="E78" s="16"/>
      <c r="F78" s="9"/>
      <c r="G78" s="9"/>
      <c r="H78" s="11"/>
    </row>
    <row r="79" ht="16.5" customHeight="1">
      <c r="B79" s="7">
        <f t="array" ref="B79:H79">Dagen+22+DATE(Calendar6Year,Calendar6MonthOption,1)-WEEKDAY(DATE(Calendar6Year,Calendar6MonthOption,1),WeekdayOption)</f>
        <v>45677</v>
      </c>
      <c r="C79" s="7">
        <v>45678.0</v>
      </c>
      <c r="D79" s="7">
        <v>45679.0</v>
      </c>
      <c r="E79" s="7">
        <v>45680.0</v>
      </c>
      <c r="F79" s="7">
        <v>45681.0</v>
      </c>
      <c r="G79" s="7">
        <v>45682.0</v>
      </c>
      <c r="H79" s="8">
        <v>45683.0</v>
      </c>
    </row>
    <row r="80" ht="56.25" customHeight="1">
      <c r="B80" s="26" t="s">
        <v>24</v>
      </c>
      <c r="C80" s="26" t="s">
        <v>25</v>
      </c>
      <c r="D80" s="19"/>
      <c r="E80" s="19"/>
      <c r="F80" s="19"/>
      <c r="G80" s="9"/>
      <c r="H80" s="11"/>
    </row>
    <row r="81" ht="16.5" customHeight="1">
      <c r="B81" s="7">
        <f t="array" ref="B81:H81">Dagen+29+DATE(Calendar6Year,Calendar6MonthOption,1)-WEEKDAY(DATE(Calendar6Year,Calendar6MonthOption,1),WeekdayOption)</f>
        <v>45684</v>
      </c>
      <c r="C81" s="7">
        <v>45685.0</v>
      </c>
      <c r="D81" s="7">
        <v>45686.0</v>
      </c>
      <c r="E81" s="7">
        <v>45687.0</v>
      </c>
      <c r="F81" s="7">
        <v>45688.0</v>
      </c>
      <c r="G81" s="7">
        <v>45689.0</v>
      </c>
      <c r="H81" s="8">
        <v>45690.0</v>
      </c>
    </row>
    <row r="82" ht="57.0" customHeight="1">
      <c r="B82" s="21"/>
      <c r="C82" s="21"/>
      <c r="D82" s="21"/>
      <c r="E82" s="21"/>
      <c r="F82" s="21"/>
      <c r="G82" s="9"/>
      <c r="H82" s="12"/>
    </row>
    <row r="83" ht="16.5" customHeight="1">
      <c r="B83" s="7">
        <f t="array" ref="B83:C83">Dagen+36+DATE(Calendar6Year,Calendar6MonthOption,1)-WEEKDAY(DATE(Calendar6Year,Calendar6MonthOption,1),WeekdayOption)</f>
        <v>45691</v>
      </c>
      <c r="C83" s="7">
        <v>45692.0</v>
      </c>
      <c r="D83" s="17" t="s">
        <v>3</v>
      </c>
      <c r="E83" s="14"/>
      <c r="F83" s="14"/>
      <c r="G83" s="14"/>
      <c r="H83" s="14"/>
    </row>
    <row r="84" ht="63.75" customHeight="1">
      <c r="B84" s="9"/>
      <c r="C84" s="9"/>
      <c r="D84" s="15"/>
    </row>
    <row r="85" ht="54.0" customHeight="1">
      <c r="A85" s="1"/>
      <c r="B85" s="2">
        <f>YEAR(DATE(Calendar6Year,Calendar6MonthOption+1,1))</f>
        <v>2025</v>
      </c>
      <c r="C85" s="3" t="str">
        <f>TEXT(DATE(Calendar6Year,Calendar6MonthOption+1,1),"mmmm")</f>
        <v>februari</v>
      </c>
      <c r="F85" s="1"/>
      <c r="G85" s="1"/>
      <c r="H85" s="1"/>
    </row>
    <row r="86" ht="14.25" customHeight="1">
      <c r="A86" s="4"/>
      <c r="B86" s="5" t="str">
        <f t="shared" ref="B86:H86" si="7">UPPER(TEXT(B87,"dddd"))</f>
        <v>MAANDAG</v>
      </c>
      <c r="C86" s="6" t="str">
        <f t="shared" si="7"/>
        <v>DINSDAG</v>
      </c>
      <c r="D86" s="5" t="str">
        <f t="shared" si="7"/>
        <v>WOENSDAG</v>
      </c>
      <c r="E86" s="6" t="str">
        <f t="shared" si="7"/>
        <v>DONDERDAG</v>
      </c>
      <c r="F86" s="5" t="str">
        <f t="shared" si="7"/>
        <v>VRIJDAG</v>
      </c>
      <c r="G86" s="6" t="str">
        <f t="shared" si="7"/>
        <v>ZATERDAG</v>
      </c>
      <c r="H86" s="5" t="str">
        <f t="shared" si="7"/>
        <v>ZONDAG</v>
      </c>
    </row>
    <row r="87" ht="16.5" customHeight="1">
      <c r="B87" s="7">
        <f t="array" ref="B87:H87">Dagen+1+DATE(Calendar7Year,Calendar7MonthOption,1)-WEEKDAY(DATE(Calendar7Year,Calendar7MonthOption,1),WeekdayOption)</f>
        <v>45684</v>
      </c>
      <c r="C87" s="7">
        <v>45685.0</v>
      </c>
      <c r="D87" s="7">
        <v>45686.0</v>
      </c>
      <c r="E87" s="7">
        <v>45687.0</v>
      </c>
      <c r="F87" s="7">
        <v>45688.0</v>
      </c>
      <c r="G87" s="7">
        <v>45689.0</v>
      </c>
      <c r="H87" s="8">
        <v>45690.0</v>
      </c>
    </row>
    <row r="88" ht="56.25" customHeight="1">
      <c r="B88" s="9"/>
      <c r="C88" s="9"/>
      <c r="D88" s="9"/>
      <c r="E88" s="9"/>
      <c r="F88" s="9"/>
      <c r="G88" s="9"/>
      <c r="H88" s="11"/>
    </row>
    <row r="89" ht="16.5" customHeight="1">
      <c r="B89" s="7">
        <f t="array" ref="B89:H89">Dagen+8+DATE(Calendar7Year,Calendar7MonthOption,1)-WEEKDAY(DATE(Calendar7Year,Calendar7MonthOption,1),WeekdayOption)</f>
        <v>45691</v>
      </c>
      <c r="C89" s="7">
        <v>45692.0</v>
      </c>
      <c r="D89" s="7">
        <v>45693.0</v>
      </c>
      <c r="E89" s="7">
        <v>45694.0</v>
      </c>
      <c r="F89" s="7">
        <v>45695.0</v>
      </c>
      <c r="G89" s="7">
        <v>45696.0</v>
      </c>
      <c r="H89" s="8">
        <v>45697.0</v>
      </c>
    </row>
    <row r="90" ht="56.25" customHeight="1">
      <c r="B90" s="9"/>
      <c r="C90" s="9"/>
      <c r="D90" s="16" t="s">
        <v>26</v>
      </c>
      <c r="E90" s="16" t="s">
        <v>27</v>
      </c>
      <c r="F90" s="9"/>
      <c r="G90" s="9"/>
      <c r="H90" s="11"/>
    </row>
    <row r="91" ht="16.5" customHeight="1">
      <c r="B91" s="7">
        <f t="array" ref="B91:H91">Dagen+15+DATE(Calendar7Year,Calendar7MonthOption,1)-WEEKDAY(DATE(Calendar7Year,Calendar7MonthOption,1),WeekdayOption)</f>
        <v>45698</v>
      </c>
      <c r="C91" s="7">
        <v>45699.0</v>
      </c>
      <c r="D91" s="7">
        <v>45700.0</v>
      </c>
      <c r="E91" s="7">
        <v>45701.0</v>
      </c>
      <c r="F91" s="7">
        <v>45702.0</v>
      </c>
      <c r="G91" s="7">
        <v>45703.0</v>
      </c>
      <c r="H91" s="8">
        <v>45704.0</v>
      </c>
    </row>
    <row r="92" ht="56.25" customHeight="1">
      <c r="B92" s="9"/>
      <c r="C92" s="18" t="s">
        <v>28</v>
      </c>
      <c r="D92" s="16" t="s">
        <v>29</v>
      </c>
      <c r="E92" s="16" t="s">
        <v>30</v>
      </c>
      <c r="F92" s="9"/>
      <c r="G92" s="9"/>
      <c r="H92" s="11"/>
    </row>
    <row r="93" ht="16.5" customHeight="1">
      <c r="B93" s="7">
        <f t="array" ref="B93:H93">Dagen+22+DATE(Calendar7Year,Calendar7MonthOption,1)-WEEKDAY(DATE(Calendar7Year,Calendar7MonthOption,1),WeekdayOption)</f>
        <v>45705</v>
      </c>
      <c r="C93" s="7">
        <v>45706.0</v>
      </c>
      <c r="D93" s="7">
        <v>45707.0</v>
      </c>
      <c r="E93" s="7">
        <v>45708.0</v>
      </c>
      <c r="F93" s="7">
        <v>45709.0</v>
      </c>
      <c r="G93" s="7">
        <v>45710.0</v>
      </c>
      <c r="H93" s="8">
        <v>45711.0</v>
      </c>
    </row>
    <row r="94" ht="56.25" customHeight="1">
      <c r="B94" s="9"/>
      <c r="C94" s="16" t="s">
        <v>31</v>
      </c>
      <c r="D94" s="16"/>
      <c r="E94" s="16" t="s">
        <v>32</v>
      </c>
      <c r="F94" s="9"/>
      <c r="G94" s="9"/>
      <c r="H94" s="11"/>
    </row>
    <row r="95" ht="16.5" customHeight="1">
      <c r="B95" s="7">
        <f t="array" ref="B95:H95">Dagen+29+DATE(Calendar7Year,Calendar7MonthOption,1)-WEEKDAY(DATE(Calendar7Year,Calendar7MonthOption,1),WeekdayOption)</f>
        <v>45712</v>
      </c>
      <c r="C95" s="7">
        <v>45713.0</v>
      </c>
      <c r="D95" s="7">
        <v>45714.0</v>
      </c>
      <c r="E95" s="7">
        <v>45715.0</v>
      </c>
      <c r="F95" s="7">
        <v>45716.0</v>
      </c>
      <c r="G95" s="7">
        <v>45717.0</v>
      </c>
      <c r="H95" s="8">
        <v>45718.0</v>
      </c>
    </row>
    <row r="96" ht="57.0" customHeight="1">
      <c r="B96" s="9"/>
      <c r="C96" s="9"/>
      <c r="D96" s="9"/>
      <c r="E96" s="9"/>
      <c r="F96" s="16" t="s">
        <v>33</v>
      </c>
      <c r="G96" s="9"/>
      <c r="H96" s="12"/>
    </row>
    <row r="97" ht="16.5" customHeight="1">
      <c r="B97" s="7">
        <f t="array" ref="B97:C97">Dagen+36+DATE(Calendar7Year,Calendar7MonthOption,1)-WEEKDAY(DATE(Calendar7Year,Calendar7MonthOption,1),WeekdayOption)</f>
        <v>45719</v>
      </c>
      <c r="C97" s="7">
        <v>45720.0</v>
      </c>
      <c r="D97" s="17" t="s">
        <v>3</v>
      </c>
      <c r="E97" s="14"/>
      <c r="F97" s="14"/>
      <c r="G97" s="14"/>
      <c r="H97" s="14"/>
    </row>
    <row r="98" ht="63.75" customHeight="1">
      <c r="B98" s="9"/>
      <c r="C98" s="9"/>
      <c r="D98" s="15"/>
    </row>
    <row r="99" ht="54.0" customHeight="1">
      <c r="A99" s="1"/>
      <c r="B99" s="2">
        <f>YEAR(DATE(Calendar7Year,Calendar7MonthOption+1,1))</f>
        <v>2025</v>
      </c>
      <c r="C99" s="3" t="str">
        <f>TEXT(DATE(Calendar7Year,Calendar7MonthOption+1,1),"mmmm")</f>
        <v>maart</v>
      </c>
      <c r="F99" s="1"/>
      <c r="G99" s="1"/>
      <c r="H99" s="1"/>
    </row>
    <row r="100" ht="14.25" customHeight="1">
      <c r="A100" s="4"/>
      <c r="B100" s="5" t="str">
        <f t="shared" ref="B100:H100" si="8">UPPER(TEXT(B101,"dddd"))</f>
        <v>MAANDAG</v>
      </c>
      <c r="C100" s="6" t="str">
        <f t="shared" si="8"/>
        <v>DINSDAG</v>
      </c>
      <c r="D100" s="5" t="str">
        <f t="shared" si="8"/>
        <v>WOENSDAG</v>
      </c>
      <c r="E100" s="6" t="str">
        <f t="shared" si="8"/>
        <v>DONDERDAG</v>
      </c>
      <c r="F100" s="5" t="str">
        <f t="shared" si="8"/>
        <v>VRIJDAG</v>
      </c>
      <c r="G100" s="6" t="str">
        <f t="shared" si="8"/>
        <v>ZATERDAG</v>
      </c>
      <c r="H100" s="5" t="str">
        <f t="shared" si="8"/>
        <v>ZONDAG</v>
      </c>
    </row>
    <row r="101" ht="16.5" customHeight="1">
      <c r="B101" s="7">
        <f t="array" ref="B101:H101">Dagen+1+DATE(Calendar8Year,Calendar8MonthOption,1)-WEEKDAY(DATE(Calendar8Year,Calendar8MonthOption,1),WeekdayOption)</f>
        <v>45712</v>
      </c>
      <c r="C101" s="7">
        <v>45713.0</v>
      </c>
      <c r="D101" s="7">
        <v>45714.0</v>
      </c>
      <c r="E101" s="7">
        <v>45715.0</v>
      </c>
      <c r="F101" s="7">
        <v>45716.0</v>
      </c>
      <c r="G101" s="7">
        <v>45717.0</v>
      </c>
      <c r="H101" s="8">
        <v>45718.0</v>
      </c>
    </row>
    <row r="102" ht="56.25" customHeight="1">
      <c r="B102" s="9"/>
      <c r="C102" s="9"/>
      <c r="D102" s="9"/>
      <c r="E102" s="9"/>
      <c r="F102" s="9"/>
      <c r="G102" s="16"/>
      <c r="H102" s="11"/>
    </row>
    <row r="103" ht="16.5" customHeight="1">
      <c r="B103" s="7">
        <f t="array" ref="B103:H103">Dagen+8+DATE(Calendar8Year,Calendar8MonthOption,1)-WEEKDAY(DATE(Calendar8Year,Calendar8MonthOption,1),WeekdayOption)</f>
        <v>45719</v>
      </c>
      <c r="C103" s="7">
        <v>45720.0</v>
      </c>
      <c r="D103" s="7">
        <v>45721.0</v>
      </c>
      <c r="E103" s="7">
        <v>45722.0</v>
      </c>
      <c r="F103" s="7">
        <v>45723.0</v>
      </c>
      <c r="G103" s="7">
        <v>45724.0</v>
      </c>
      <c r="H103" s="8">
        <v>45725.0</v>
      </c>
    </row>
    <row r="104" ht="56.25" customHeight="1">
      <c r="B104" s="9"/>
      <c r="C104" s="16"/>
      <c r="D104" s="9"/>
      <c r="E104" s="9"/>
      <c r="F104" s="9"/>
      <c r="G104" s="16"/>
      <c r="H104" s="11"/>
    </row>
    <row r="105" ht="16.5" customHeight="1">
      <c r="B105" s="7">
        <f t="array" ref="B105:H105">Dagen+15+DATE(Calendar8Year,Calendar8MonthOption,1)-WEEKDAY(DATE(Calendar8Year,Calendar8MonthOption,1),WeekdayOption)</f>
        <v>45726</v>
      </c>
      <c r="C105" s="7">
        <v>45727.0</v>
      </c>
      <c r="D105" s="7">
        <v>45728.0</v>
      </c>
      <c r="E105" s="7">
        <v>45729.0</v>
      </c>
      <c r="F105" s="7">
        <v>45730.0</v>
      </c>
      <c r="G105" s="7">
        <v>45731.0</v>
      </c>
      <c r="H105" s="8">
        <v>45732.0</v>
      </c>
    </row>
    <row r="106" ht="56.25" customHeight="1">
      <c r="B106" s="9"/>
      <c r="C106" s="9"/>
      <c r="D106" s="16" t="s">
        <v>34</v>
      </c>
      <c r="E106" s="9"/>
      <c r="F106" s="9"/>
      <c r="G106" s="9"/>
      <c r="H106" s="11"/>
    </row>
    <row r="107" ht="16.5" customHeight="1">
      <c r="B107" s="7">
        <f t="array" ref="B107:H107">Dagen+22+DATE(Calendar8Year,Calendar8MonthOption,1)-WEEKDAY(DATE(Calendar8Year,Calendar8MonthOption,1),WeekdayOption)</f>
        <v>45733</v>
      </c>
      <c r="C107" s="7">
        <v>45734.0</v>
      </c>
      <c r="D107" s="7">
        <v>45735.0</v>
      </c>
      <c r="E107" s="7">
        <v>45736.0</v>
      </c>
      <c r="F107" s="7">
        <v>45737.0</v>
      </c>
      <c r="G107" s="7">
        <v>45738.0</v>
      </c>
      <c r="H107" s="8">
        <v>45739.0</v>
      </c>
    </row>
    <row r="108" ht="56.25" customHeight="1">
      <c r="B108" s="9"/>
      <c r="C108" s="16" t="s">
        <v>31</v>
      </c>
      <c r="D108" s="9"/>
      <c r="E108" s="16"/>
      <c r="F108" s="9"/>
      <c r="G108" s="9"/>
      <c r="H108" s="11"/>
    </row>
    <row r="109" ht="16.5" customHeight="1">
      <c r="B109" s="7">
        <f t="array" ref="B109:H109">Dagen+29+DATE(Calendar8Year,Calendar8MonthOption,1)-WEEKDAY(DATE(Calendar8Year,Calendar8MonthOption,1),WeekdayOption)</f>
        <v>45740</v>
      </c>
      <c r="C109" s="7">
        <v>45741.0</v>
      </c>
      <c r="D109" s="7">
        <v>45742.0</v>
      </c>
      <c r="E109" s="7">
        <v>45743.0</v>
      </c>
      <c r="F109" s="7">
        <v>45744.0</v>
      </c>
      <c r="G109" s="7">
        <v>45745.0</v>
      </c>
      <c r="H109" s="8">
        <v>45746.0</v>
      </c>
    </row>
    <row r="110" ht="57.0" customHeight="1">
      <c r="B110" s="9"/>
      <c r="C110" s="9"/>
      <c r="D110" s="9"/>
      <c r="E110" s="18" t="s">
        <v>24</v>
      </c>
      <c r="F110" s="10" t="s">
        <v>35</v>
      </c>
      <c r="G110" s="9"/>
      <c r="H110" s="12"/>
    </row>
    <row r="111" ht="16.5" customHeight="1">
      <c r="B111" s="7">
        <f t="array" ref="B111:C111">Dagen+36+DATE(Calendar8Year,Calendar8MonthOption,1)-WEEKDAY(DATE(Calendar8Year,Calendar8MonthOption,1),WeekdayOption)</f>
        <v>45747</v>
      </c>
      <c r="C111" s="7">
        <v>45748.0</v>
      </c>
      <c r="D111" s="17" t="s">
        <v>3</v>
      </c>
      <c r="E111" s="14"/>
      <c r="F111" s="14"/>
      <c r="G111" s="14"/>
      <c r="H111" s="14"/>
    </row>
    <row r="112" ht="63.75" customHeight="1">
      <c r="B112" s="9"/>
      <c r="C112" s="9"/>
      <c r="D112" s="15"/>
    </row>
    <row r="113" ht="54.0" customHeight="1">
      <c r="A113" s="1"/>
      <c r="B113" s="2">
        <f>YEAR(DATE(Calendar8Year,Calendar8MonthOption+1,1))</f>
        <v>2025</v>
      </c>
      <c r="C113" s="3" t="str">
        <f>TEXT(DATE(Calendar8Year,Calendar8MonthOption+1,1),"mmmm")</f>
        <v>april</v>
      </c>
      <c r="F113" s="1"/>
      <c r="G113" s="1"/>
      <c r="H113" s="1"/>
    </row>
    <row r="114" ht="14.25" customHeight="1">
      <c r="A114" s="4"/>
      <c r="B114" s="5" t="str">
        <f t="shared" ref="B114:H114" si="9">UPPER(TEXT(B115,"dddd"))</f>
        <v>MAANDAG</v>
      </c>
      <c r="C114" s="6" t="str">
        <f t="shared" si="9"/>
        <v>DINSDAG</v>
      </c>
      <c r="D114" s="5" t="str">
        <f t="shared" si="9"/>
        <v>WOENSDAG</v>
      </c>
      <c r="E114" s="6" t="str">
        <f t="shared" si="9"/>
        <v>DONDERDAG</v>
      </c>
      <c r="F114" s="5" t="str">
        <f t="shared" si="9"/>
        <v>VRIJDAG</v>
      </c>
      <c r="G114" s="6" t="str">
        <f t="shared" si="9"/>
        <v>ZATERDAG</v>
      </c>
      <c r="H114" s="5" t="str">
        <f t="shared" si="9"/>
        <v>ZONDAG</v>
      </c>
    </row>
    <row r="115" ht="16.5" customHeight="1">
      <c r="B115" s="7">
        <f t="array" ref="B115:H115">Dagen+1+DATE(Calendar9Year,Calendar9MonthOption,1)-WEEKDAY(DATE(Calendar9Year,Calendar9MonthOption,1),WeekdayOption)</f>
        <v>45747</v>
      </c>
      <c r="C115" s="7">
        <v>45748.0</v>
      </c>
      <c r="D115" s="7">
        <v>45749.0</v>
      </c>
      <c r="E115" s="7">
        <v>45750.0</v>
      </c>
      <c r="F115" s="7">
        <v>45751.0</v>
      </c>
      <c r="G115" s="7">
        <v>45752.0</v>
      </c>
      <c r="H115" s="8">
        <v>45753.0</v>
      </c>
    </row>
    <row r="116" ht="56.25" customHeight="1">
      <c r="B116" s="19"/>
      <c r="C116" s="19"/>
      <c r="D116" s="19"/>
      <c r="E116" s="20" t="s">
        <v>36</v>
      </c>
      <c r="F116" s="19"/>
      <c r="G116" s="9"/>
      <c r="H116" s="11"/>
    </row>
    <row r="117" ht="16.5" customHeight="1">
      <c r="B117" s="7">
        <f t="array" ref="B117:H117">Dagen+8+DATE(Calendar9Year,Calendar9MonthOption,1)-WEEKDAY(DATE(Calendar9Year,Calendar9MonthOption,1),WeekdayOption)</f>
        <v>45754</v>
      </c>
      <c r="C117" s="7">
        <v>45755.0</v>
      </c>
      <c r="D117" s="7">
        <v>45756.0</v>
      </c>
      <c r="E117" s="7">
        <v>45757.0</v>
      </c>
      <c r="F117" s="7">
        <v>45758.0</v>
      </c>
      <c r="G117" s="7">
        <v>45759.0</v>
      </c>
      <c r="H117" s="8">
        <v>45760.0</v>
      </c>
    </row>
    <row r="118" ht="56.25" customHeight="1">
      <c r="B118" s="21"/>
      <c r="C118" s="21"/>
      <c r="D118" s="21"/>
      <c r="E118" s="21"/>
      <c r="F118" s="21"/>
      <c r="G118" s="9"/>
      <c r="H118" s="27" t="s">
        <v>37</v>
      </c>
    </row>
    <row r="119" ht="16.5" customHeight="1">
      <c r="B119" s="7">
        <f t="array" ref="B119:H119">Dagen+15+DATE(Calendar9Year,Calendar9MonthOption,1)-WEEKDAY(DATE(Calendar9Year,Calendar9MonthOption,1),WeekdayOption)</f>
        <v>45761</v>
      </c>
      <c r="C119" s="7">
        <v>45762.0</v>
      </c>
      <c r="D119" s="7">
        <v>45763.0</v>
      </c>
      <c r="E119" s="7">
        <v>45764.0</v>
      </c>
      <c r="F119" s="7">
        <v>45765.0</v>
      </c>
      <c r="G119" s="7">
        <v>45766.0</v>
      </c>
      <c r="H119" s="8">
        <v>45767.0</v>
      </c>
    </row>
    <row r="120" ht="56.25" customHeight="1">
      <c r="B120" s="16" t="s">
        <v>37</v>
      </c>
      <c r="C120" s="16" t="s">
        <v>37</v>
      </c>
      <c r="D120" s="16" t="s">
        <v>37</v>
      </c>
      <c r="E120" s="16" t="s">
        <v>37</v>
      </c>
      <c r="F120" s="16" t="s">
        <v>37</v>
      </c>
      <c r="G120" s="16" t="s">
        <v>37</v>
      </c>
      <c r="H120" s="11"/>
    </row>
    <row r="121" ht="16.5" customHeight="1">
      <c r="B121" s="7">
        <f t="array" ref="B121:H121">Dagen+22+DATE(Calendar9Year,Calendar9MonthOption,1)-WEEKDAY(DATE(Calendar9Year,Calendar9MonthOption,1),WeekdayOption)</f>
        <v>45768</v>
      </c>
      <c r="C121" s="7">
        <v>45769.0</v>
      </c>
      <c r="D121" s="7">
        <v>45770.0</v>
      </c>
      <c r="E121" s="7">
        <v>45771.0</v>
      </c>
      <c r="F121" s="7">
        <v>45772.0</v>
      </c>
      <c r="G121" s="7">
        <v>45773.0</v>
      </c>
      <c r="H121" s="8">
        <v>45774.0</v>
      </c>
    </row>
    <row r="122" ht="56.25" customHeight="1">
      <c r="B122" s="9"/>
      <c r="C122" s="16" t="s">
        <v>38</v>
      </c>
      <c r="D122" s="9"/>
      <c r="E122" s="9"/>
      <c r="F122" s="10" t="s">
        <v>39</v>
      </c>
      <c r="G122" s="9"/>
      <c r="H122" s="11"/>
    </row>
    <row r="123" ht="16.5" customHeight="1">
      <c r="B123" s="7">
        <f t="array" ref="B123:H123">Dagen+29+DATE(Calendar9Year,Calendar9MonthOption,1)-WEEKDAY(DATE(Calendar9Year,Calendar9MonthOption,1),WeekdayOption)</f>
        <v>45775</v>
      </c>
      <c r="C123" s="7">
        <v>45776.0</v>
      </c>
      <c r="D123" s="7">
        <v>45777.0</v>
      </c>
      <c r="E123" s="7">
        <v>45778.0</v>
      </c>
      <c r="F123" s="7">
        <v>45779.0</v>
      </c>
      <c r="G123" s="7">
        <v>45780.0</v>
      </c>
      <c r="H123" s="8">
        <v>45781.0</v>
      </c>
    </row>
    <row r="124" ht="57.0" customHeight="1">
      <c r="B124" s="9"/>
      <c r="C124" s="16" t="s">
        <v>40</v>
      </c>
      <c r="D124" s="9"/>
      <c r="E124" s="16" t="s">
        <v>41</v>
      </c>
      <c r="F124" s="9"/>
      <c r="G124" s="9"/>
      <c r="H124" s="12"/>
    </row>
    <row r="125" ht="16.5" customHeight="1">
      <c r="B125" s="7">
        <f t="array" ref="B125:C125">Dagen+36+DATE(Calendar9Year,Calendar9MonthOption,1)-WEEKDAY(DATE(Calendar9Year,Calendar9MonthOption,1),WeekdayOption)</f>
        <v>45782</v>
      </c>
      <c r="C125" s="7">
        <v>45783.0</v>
      </c>
      <c r="D125" s="17" t="s">
        <v>3</v>
      </c>
      <c r="E125" s="14"/>
      <c r="F125" s="14"/>
      <c r="G125" s="14"/>
      <c r="H125" s="14"/>
    </row>
    <row r="126" ht="63.75" customHeight="1">
      <c r="B126" s="9"/>
      <c r="C126" s="9"/>
      <c r="D126" s="15"/>
    </row>
    <row r="127" ht="54.0" customHeight="1">
      <c r="A127" s="1"/>
      <c r="B127" s="2">
        <f>YEAR(DATE(Calendar9Year,Calendar9MonthOption+1,1))</f>
        <v>2025</v>
      </c>
      <c r="C127" s="3" t="str">
        <f>TEXT(DATE(Calendar9Year,Calendar9MonthOption+1,1),"mmmm")</f>
        <v>mei</v>
      </c>
      <c r="F127" s="1"/>
      <c r="G127" s="1"/>
      <c r="H127" s="1"/>
    </row>
    <row r="128" ht="14.25" customHeight="1">
      <c r="A128" s="4"/>
      <c r="B128" s="5" t="str">
        <f t="shared" ref="B128:H128" si="10">UPPER(TEXT(B129,"dddd"))</f>
        <v>MAANDAG</v>
      </c>
      <c r="C128" s="6" t="str">
        <f t="shared" si="10"/>
        <v>DINSDAG</v>
      </c>
      <c r="D128" s="5" t="str">
        <f t="shared" si="10"/>
        <v>WOENSDAG</v>
      </c>
      <c r="E128" s="6" t="str">
        <f t="shared" si="10"/>
        <v>DONDERDAG</v>
      </c>
      <c r="F128" s="5" t="str">
        <f t="shared" si="10"/>
        <v>VRIJDAG</v>
      </c>
      <c r="G128" s="6" t="str">
        <f t="shared" si="10"/>
        <v>ZATERDAG</v>
      </c>
      <c r="H128" s="5" t="str">
        <f t="shared" si="10"/>
        <v>ZONDAG</v>
      </c>
    </row>
    <row r="129" ht="16.5" customHeight="1">
      <c r="B129" s="7">
        <f t="array" ref="B129:H129">Dagen+1+DATE(Calendar10Year,Calendar10MonthOption,1)-WEEKDAY(DATE(Calendar10Year,Calendar10MonthOption,1),WeekdayOption)</f>
        <v>45775</v>
      </c>
      <c r="C129" s="7">
        <v>45776.0</v>
      </c>
      <c r="D129" s="7">
        <v>45777.0</v>
      </c>
      <c r="E129" s="7">
        <v>45778.0</v>
      </c>
      <c r="F129" s="7">
        <v>45779.0</v>
      </c>
      <c r="G129" s="7">
        <v>45780.0</v>
      </c>
      <c r="H129" s="8">
        <v>45781.0</v>
      </c>
    </row>
    <row r="130" ht="56.25" customHeight="1">
      <c r="B130" s="9"/>
      <c r="C130" s="9"/>
      <c r="D130" s="9"/>
      <c r="E130" s="16" t="s">
        <v>41</v>
      </c>
      <c r="F130" s="9"/>
      <c r="G130" s="9"/>
      <c r="H130" s="11"/>
    </row>
    <row r="131" ht="16.5" customHeight="1">
      <c r="B131" s="7">
        <f t="array" ref="B131:H131">Dagen+8+DATE(Calendar10Year,Calendar10MonthOption,1)-WEEKDAY(DATE(Calendar10Year,Calendar10MonthOption,1),WeekdayOption)</f>
        <v>45782</v>
      </c>
      <c r="C131" s="7">
        <v>45783.0</v>
      </c>
      <c r="D131" s="7">
        <v>45784.0</v>
      </c>
      <c r="E131" s="7">
        <v>45785.0</v>
      </c>
      <c r="F131" s="7">
        <v>45786.0</v>
      </c>
      <c r="G131" s="7">
        <v>45787.0</v>
      </c>
      <c r="H131" s="8">
        <v>45788.0</v>
      </c>
    </row>
    <row r="132" ht="56.25" customHeight="1">
      <c r="B132" s="9"/>
      <c r="C132" s="9"/>
      <c r="D132" s="9"/>
      <c r="E132" s="16" t="s">
        <v>42</v>
      </c>
      <c r="F132" s="9"/>
      <c r="G132" s="9"/>
      <c r="H132" s="11"/>
    </row>
    <row r="133" ht="16.5" customHeight="1">
      <c r="B133" s="7">
        <f t="array" ref="B133:H133">Dagen+15+DATE(Calendar10Year,Calendar10MonthOption,1)-WEEKDAY(DATE(Calendar10Year,Calendar10MonthOption,1),WeekdayOption)</f>
        <v>45789</v>
      </c>
      <c r="C133" s="7">
        <v>45790.0</v>
      </c>
      <c r="D133" s="7">
        <v>45791.0</v>
      </c>
      <c r="E133" s="7">
        <v>45792.0</v>
      </c>
      <c r="F133" s="7">
        <v>45793.0</v>
      </c>
      <c r="G133" s="7">
        <v>45794.0</v>
      </c>
      <c r="H133" s="8">
        <v>45795.0</v>
      </c>
    </row>
    <row r="134" ht="56.25" customHeight="1">
      <c r="B134" s="9"/>
      <c r="C134" s="16"/>
      <c r="D134" s="16"/>
      <c r="E134" s="16" t="s">
        <v>43</v>
      </c>
      <c r="F134" s="9"/>
      <c r="G134" s="9"/>
      <c r="H134" s="11"/>
    </row>
    <row r="135" ht="16.5" customHeight="1">
      <c r="B135" s="7">
        <f t="array" ref="B135:H135">Dagen+22+DATE(Calendar10Year,Calendar10MonthOption,1)-WEEKDAY(DATE(Calendar10Year,Calendar10MonthOption,1),WeekdayOption)</f>
        <v>45796</v>
      </c>
      <c r="C135" s="7">
        <v>45797.0</v>
      </c>
      <c r="D135" s="7">
        <v>45798.0</v>
      </c>
      <c r="E135" s="7">
        <v>45799.0</v>
      </c>
      <c r="F135" s="7">
        <v>45800.0</v>
      </c>
      <c r="G135" s="7">
        <v>45801.0</v>
      </c>
      <c r="H135" s="8">
        <v>45802.0</v>
      </c>
    </row>
    <row r="136" ht="56.25" customHeight="1">
      <c r="B136" s="9"/>
      <c r="C136" s="16" t="s">
        <v>44</v>
      </c>
      <c r="D136" s="9"/>
      <c r="E136" s="16"/>
      <c r="F136" s="9"/>
      <c r="G136" s="9"/>
      <c r="H136" s="11"/>
    </row>
    <row r="137" ht="16.5" customHeight="1">
      <c r="B137" s="7">
        <f t="array" ref="B137:H137">Dagen+29+DATE(Calendar10Year,Calendar10MonthOption,1)-WEEKDAY(DATE(Calendar10Year,Calendar10MonthOption,1),WeekdayOption)</f>
        <v>45803</v>
      </c>
      <c r="C137" s="7">
        <v>45804.0</v>
      </c>
      <c r="D137" s="7">
        <v>45805.0</v>
      </c>
      <c r="E137" s="7">
        <v>45806.0</v>
      </c>
      <c r="F137" s="7">
        <v>45807.0</v>
      </c>
      <c r="G137" s="7">
        <v>45808.0</v>
      </c>
      <c r="H137" s="8">
        <v>45809.0</v>
      </c>
    </row>
    <row r="138" ht="57.0" customHeight="1">
      <c r="B138" s="9"/>
      <c r="C138" s="16" t="s">
        <v>45</v>
      </c>
      <c r="D138" s="9"/>
      <c r="E138" s="16"/>
      <c r="F138" s="16" t="s">
        <v>46</v>
      </c>
      <c r="G138" s="16" t="s">
        <v>46</v>
      </c>
      <c r="H138" s="28" t="s">
        <v>46</v>
      </c>
    </row>
    <row r="139" ht="16.5" customHeight="1">
      <c r="B139" s="7">
        <f t="array" ref="B139:C139">Dagen+36+DATE(Calendar10Year,Calendar10MonthOption,1)-WEEKDAY(DATE(Calendar10Year,Calendar10MonthOption,1),WeekdayOption)</f>
        <v>45810</v>
      </c>
      <c r="C139" s="7">
        <v>45811.0</v>
      </c>
      <c r="D139" s="17" t="s">
        <v>3</v>
      </c>
      <c r="E139" s="14"/>
      <c r="F139" s="14"/>
      <c r="G139" s="14"/>
      <c r="H139" s="14"/>
    </row>
    <row r="140" ht="63.75" customHeight="1">
      <c r="B140" s="9"/>
      <c r="C140" s="9"/>
      <c r="D140" s="15"/>
    </row>
    <row r="141" ht="54.0" customHeight="1">
      <c r="B141" s="2">
        <f>YEAR(DATE(Calendar10Year,Calendar10MonthOption+1,1))</f>
        <v>2025</v>
      </c>
      <c r="C141" s="3" t="str">
        <f>TEXT(DATE(Calendar10Year,Calendar10MonthOption+1,1),"mmmm")</f>
        <v>juni</v>
      </c>
      <c r="F141" s="1"/>
      <c r="G141" s="1"/>
      <c r="H141" s="1"/>
    </row>
    <row r="142" ht="14.25" customHeight="1">
      <c r="B142" s="5" t="str">
        <f t="shared" ref="B142:H142" si="11">UPPER(TEXT(B143,"dddd"))</f>
        <v>MAANDAG</v>
      </c>
      <c r="C142" s="6" t="str">
        <f t="shared" si="11"/>
        <v>DINSDAG</v>
      </c>
      <c r="D142" s="5" t="str">
        <f t="shared" si="11"/>
        <v>WOENSDAG</v>
      </c>
      <c r="E142" s="6" t="str">
        <f t="shared" si="11"/>
        <v>DONDERDAG</v>
      </c>
      <c r="F142" s="5" t="str">
        <f t="shared" si="11"/>
        <v>VRIJDAG</v>
      </c>
      <c r="G142" s="6" t="str">
        <f t="shared" si="11"/>
        <v>ZATERDAG</v>
      </c>
      <c r="H142" s="5" t="str">
        <f t="shared" si="11"/>
        <v>ZONDAG</v>
      </c>
    </row>
    <row r="143" ht="16.5" customHeight="1">
      <c r="B143" s="7">
        <f t="array" ref="B143:H143">Dagen+1+DATE(Calendar11Year,Calendar11MonthOption,1)-WEEKDAY(DATE(Calendar11Year,Calendar11MonthOption,1),WeekdayOption)</f>
        <v>45803</v>
      </c>
      <c r="C143" s="7">
        <v>45804.0</v>
      </c>
      <c r="D143" s="7">
        <v>45805.0</v>
      </c>
      <c r="E143" s="7">
        <v>45806.0</v>
      </c>
      <c r="F143" s="7">
        <v>45807.0</v>
      </c>
      <c r="G143" s="7">
        <v>45808.0</v>
      </c>
      <c r="H143" s="8">
        <v>45809.0</v>
      </c>
    </row>
    <row r="144" ht="56.25" customHeight="1">
      <c r="B144" s="9"/>
      <c r="C144" s="16" t="s">
        <v>45</v>
      </c>
      <c r="D144" s="9"/>
      <c r="E144" s="9"/>
      <c r="F144" s="9"/>
      <c r="G144" s="9"/>
      <c r="H144" s="11"/>
    </row>
    <row r="145" ht="16.5" customHeight="1">
      <c r="B145" s="7">
        <f t="array" ref="B145:H145">Dagen+8+DATE(Calendar11Year,Calendar11MonthOption,1)-WEEKDAY(DATE(Calendar11Year,Calendar11MonthOption,1),WeekdayOption)</f>
        <v>45810</v>
      </c>
      <c r="C145" s="7">
        <v>45811.0</v>
      </c>
      <c r="D145" s="7">
        <v>45812.0</v>
      </c>
      <c r="E145" s="7">
        <v>45813.0</v>
      </c>
      <c r="F145" s="7">
        <v>45814.0</v>
      </c>
      <c r="G145" s="7">
        <v>45815.0</v>
      </c>
      <c r="H145" s="8">
        <v>45816.0</v>
      </c>
    </row>
    <row r="146" ht="56.25" customHeight="1">
      <c r="B146" s="9"/>
      <c r="C146" s="9"/>
      <c r="D146" s="16" t="s">
        <v>47</v>
      </c>
      <c r="E146" s="9"/>
      <c r="F146" s="9"/>
      <c r="G146" s="16"/>
      <c r="H146" s="27"/>
    </row>
    <row r="147" ht="16.5" customHeight="1">
      <c r="B147" s="7">
        <f t="array" ref="B147:H147">Dagen+15+DATE(Calendar11Year,Calendar11MonthOption,1)-WEEKDAY(DATE(Calendar11Year,Calendar11MonthOption,1),WeekdayOption)</f>
        <v>45817</v>
      </c>
      <c r="C147" s="7">
        <v>45818.0</v>
      </c>
      <c r="D147" s="7">
        <v>45819.0</v>
      </c>
      <c r="E147" s="7">
        <v>45820.0</v>
      </c>
      <c r="F147" s="7">
        <v>45821.0</v>
      </c>
      <c r="G147" s="7">
        <v>45822.0</v>
      </c>
      <c r="H147" s="8">
        <v>45823.0</v>
      </c>
    </row>
    <row r="148" ht="56.25" customHeight="1">
      <c r="B148" s="16"/>
      <c r="C148" s="16" t="s">
        <v>48</v>
      </c>
      <c r="D148" s="16"/>
      <c r="E148" s="16"/>
      <c r="F148" s="16"/>
      <c r="G148" s="9"/>
      <c r="H148" s="11"/>
    </row>
    <row r="149" ht="16.5" customHeight="1">
      <c r="B149" s="7">
        <f t="array" ref="B149:H149">Dagen+22+DATE(Calendar11Year,Calendar11MonthOption,1)-WEEKDAY(DATE(Calendar11Year,Calendar11MonthOption,1),WeekdayOption)</f>
        <v>45824</v>
      </c>
      <c r="C149" s="7">
        <v>45825.0</v>
      </c>
      <c r="D149" s="7">
        <v>45826.0</v>
      </c>
      <c r="E149" s="7">
        <v>45827.0</v>
      </c>
      <c r="F149" s="7">
        <v>45828.0</v>
      </c>
      <c r="G149" s="7">
        <v>45829.0</v>
      </c>
      <c r="H149" s="8">
        <v>45830.0</v>
      </c>
    </row>
    <row r="150" ht="56.25" customHeight="1">
      <c r="B150" s="9"/>
      <c r="C150" s="16" t="s">
        <v>24</v>
      </c>
      <c r="D150" s="9"/>
      <c r="E150" s="9"/>
      <c r="F150" s="16" t="s">
        <v>49</v>
      </c>
      <c r="G150" s="9"/>
      <c r="H150" s="11"/>
    </row>
    <row r="151" ht="16.5" customHeight="1">
      <c r="B151" s="7">
        <f t="array" ref="B151:H151">Dagen+29+DATE(Calendar11Year,Calendar11MonthOption,1)-WEEKDAY(DATE(Calendar11Year,Calendar11MonthOption,1),WeekdayOption)</f>
        <v>45831</v>
      </c>
      <c r="C151" s="7">
        <v>45832.0</v>
      </c>
      <c r="D151" s="7">
        <v>45833.0</v>
      </c>
      <c r="E151" s="7">
        <v>45834.0</v>
      </c>
      <c r="F151" s="7">
        <v>45835.0</v>
      </c>
      <c r="G151" s="7">
        <v>45836.0</v>
      </c>
      <c r="H151" s="8">
        <v>45837.0</v>
      </c>
    </row>
    <row r="152" ht="57.0" customHeight="1">
      <c r="B152" s="9"/>
      <c r="C152" s="9"/>
      <c r="D152" s="9"/>
      <c r="E152" s="16" t="s">
        <v>50</v>
      </c>
      <c r="F152" s="9"/>
      <c r="G152" s="9"/>
      <c r="H152" s="12"/>
    </row>
    <row r="153" ht="16.5" customHeight="1">
      <c r="B153" s="7">
        <f t="array" ref="B153:C153">Dagen+36+DATE(Calendar11Year,Calendar11MonthOption,1)-WEEKDAY(DATE(Calendar11Year,Calendar11MonthOption,1),WeekdayOption)</f>
        <v>45838</v>
      </c>
      <c r="C153" s="7">
        <v>45839.0</v>
      </c>
      <c r="D153" s="17" t="s">
        <v>3</v>
      </c>
      <c r="E153" s="14"/>
      <c r="F153" s="14"/>
      <c r="G153" s="14"/>
      <c r="H153" s="14"/>
    </row>
    <row r="154" ht="63.75" customHeight="1">
      <c r="B154" s="9"/>
      <c r="C154" s="9"/>
      <c r="D154" s="15"/>
    </row>
    <row r="155" ht="54.0" customHeight="1">
      <c r="B155" s="2">
        <f>YEAR(DATE(Calendar11Year,Calendar11MonthOption+1,1))</f>
        <v>2025</v>
      </c>
      <c r="C155" s="3" t="str">
        <f>TEXT(DATE(Calendar11Year,Calendar11MonthOption+1,1),"mmmm")</f>
        <v>juli</v>
      </c>
      <c r="F155" s="1"/>
      <c r="G155" s="1"/>
      <c r="H155" s="1"/>
    </row>
    <row r="156" ht="14.25" customHeight="1">
      <c r="B156" s="5" t="str">
        <f t="shared" ref="B156:H156" si="12">UPPER(TEXT(B157,"dddd"))</f>
        <v>MAANDAG</v>
      </c>
      <c r="C156" s="6" t="str">
        <f t="shared" si="12"/>
        <v>DINSDAG</v>
      </c>
      <c r="D156" s="5" t="str">
        <f t="shared" si="12"/>
        <v>WOENSDAG</v>
      </c>
      <c r="E156" s="6" t="str">
        <f t="shared" si="12"/>
        <v>DONDERDAG</v>
      </c>
      <c r="F156" s="5" t="str">
        <f t="shared" si="12"/>
        <v>VRIJDAG</v>
      </c>
      <c r="G156" s="6" t="str">
        <f t="shared" si="12"/>
        <v>ZATERDAG</v>
      </c>
      <c r="H156" s="5" t="str">
        <f t="shared" si="12"/>
        <v>ZONDAG</v>
      </c>
    </row>
    <row r="157" ht="16.5" customHeight="1">
      <c r="B157" s="7">
        <f t="array" ref="B157:H157">Dagen+1+DATE(Calendar12Year,Calendar12MonthOption,1)-WEEKDAY(DATE(Calendar12Year,Calendar12MonthOption,1),WeekdayOption)</f>
        <v>45838</v>
      </c>
      <c r="C157" s="7">
        <v>45839.0</v>
      </c>
      <c r="D157" s="7">
        <v>45840.0</v>
      </c>
      <c r="E157" s="7">
        <v>45841.0</v>
      </c>
      <c r="F157" s="7">
        <v>45842.0</v>
      </c>
      <c r="G157" s="7">
        <v>45843.0</v>
      </c>
      <c r="H157" s="8">
        <v>45844.0</v>
      </c>
    </row>
    <row r="158" ht="56.25" customHeight="1">
      <c r="B158" s="9"/>
      <c r="C158" s="9"/>
      <c r="D158" s="9"/>
      <c r="E158" s="9"/>
      <c r="F158" s="9"/>
      <c r="G158" s="9"/>
      <c r="H158" s="11"/>
    </row>
    <row r="159" ht="16.5" customHeight="1">
      <c r="B159" s="7">
        <f t="array" ref="B159:H159">Dagen+8+DATE(Calendar12Year,Calendar12MonthOption,1)-WEEKDAY(DATE(Calendar12Year,Calendar12MonthOption,1),WeekdayOption)</f>
        <v>45845</v>
      </c>
      <c r="C159" s="7">
        <v>45846.0</v>
      </c>
      <c r="D159" s="7">
        <v>45847.0</v>
      </c>
      <c r="E159" s="7">
        <v>45848.0</v>
      </c>
      <c r="F159" s="7">
        <v>45849.0</v>
      </c>
      <c r="G159" s="7">
        <v>45850.0</v>
      </c>
      <c r="H159" s="8">
        <v>45851.0</v>
      </c>
    </row>
    <row r="160" ht="56.25" customHeight="1">
      <c r="B160" s="9"/>
      <c r="C160" s="9"/>
      <c r="D160" s="9"/>
      <c r="E160" s="9"/>
      <c r="F160" s="9"/>
      <c r="G160" s="9"/>
      <c r="H160" s="11"/>
    </row>
    <row r="161" ht="16.5" customHeight="1">
      <c r="B161" s="7">
        <f t="array" ref="B161:H161">Dagen+15+DATE(Calendar12Year,Calendar12MonthOption,1)-WEEKDAY(DATE(Calendar12Year,Calendar12MonthOption,1),WeekdayOption)</f>
        <v>45852</v>
      </c>
      <c r="C161" s="7">
        <v>45853.0</v>
      </c>
      <c r="D161" s="7">
        <v>45854.0</v>
      </c>
      <c r="E161" s="7">
        <v>45855.0</v>
      </c>
      <c r="F161" s="7">
        <v>45856.0</v>
      </c>
      <c r="G161" s="7">
        <v>45857.0</v>
      </c>
      <c r="H161" s="8">
        <v>45858.0</v>
      </c>
    </row>
    <row r="162" ht="56.25" customHeight="1">
      <c r="B162" s="9"/>
      <c r="C162" s="9"/>
      <c r="D162" s="9"/>
      <c r="E162" s="9"/>
      <c r="F162" s="9"/>
      <c r="G162" s="9"/>
      <c r="H162" s="11"/>
    </row>
    <row r="163" ht="16.5" customHeight="1">
      <c r="B163" s="7">
        <f t="array" ref="B163:H163">Dagen+22+DATE(Calendar12Year,Calendar12MonthOption,1)-WEEKDAY(DATE(Calendar12Year,Calendar12MonthOption,1),WeekdayOption)</f>
        <v>45859</v>
      </c>
      <c r="C163" s="7">
        <v>45860.0</v>
      </c>
      <c r="D163" s="7">
        <v>45861.0</v>
      </c>
      <c r="E163" s="7">
        <v>45862.0</v>
      </c>
      <c r="F163" s="7">
        <v>45863.0</v>
      </c>
      <c r="G163" s="7">
        <v>45864.0</v>
      </c>
      <c r="H163" s="8">
        <v>45865.0</v>
      </c>
    </row>
    <row r="164" ht="56.25" customHeight="1">
      <c r="B164" s="9"/>
      <c r="C164" s="9"/>
      <c r="D164" s="9"/>
      <c r="E164" s="9"/>
      <c r="F164" s="9"/>
      <c r="G164" s="9"/>
      <c r="H164" s="11"/>
    </row>
    <row r="165" ht="16.5" customHeight="1">
      <c r="B165" s="7">
        <f t="array" ref="B165:H165">Dagen+29+DATE(Calendar12Year,Calendar12MonthOption,1)-WEEKDAY(DATE(Calendar12Year,Calendar12MonthOption,1),WeekdayOption)</f>
        <v>45866</v>
      </c>
      <c r="C165" s="7">
        <v>45867.0</v>
      </c>
      <c r="D165" s="7">
        <v>45868.0</v>
      </c>
      <c r="E165" s="7">
        <v>45869.0</v>
      </c>
      <c r="F165" s="7">
        <v>45870.0</v>
      </c>
      <c r="G165" s="7">
        <v>45871.0</v>
      </c>
      <c r="H165" s="8">
        <v>45872.0</v>
      </c>
    </row>
    <row r="166" ht="57.0" customHeight="1">
      <c r="B166" s="9"/>
      <c r="C166" s="9"/>
      <c r="D166" s="9"/>
      <c r="E166" s="9"/>
      <c r="F166" s="9"/>
      <c r="G166" s="9"/>
      <c r="H166" s="12"/>
    </row>
    <row r="167" ht="16.5" customHeight="1">
      <c r="B167" s="7">
        <f t="array" ref="B167:C167">Dagen+36+DATE(Calendar12Year,Calendar12MonthOption,1)-WEEKDAY(DATE(Calendar12Year,Calendar12MonthOption,1),WeekdayOption)</f>
        <v>45873</v>
      </c>
      <c r="C167" s="7">
        <v>45874.0</v>
      </c>
      <c r="D167" s="17" t="s">
        <v>3</v>
      </c>
      <c r="E167" s="14"/>
      <c r="F167" s="14"/>
      <c r="G167" s="14"/>
      <c r="H167" s="14"/>
    </row>
    <row r="168" ht="63.75" customHeight="1">
      <c r="B168" s="9"/>
      <c r="C168" s="9"/>
      <c r="D168" s="15"/>
    </row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36">
    <mergeCell ref="C1:E1"/>
    <mergeCell ref="D13:H13"/>
    <mergeCell ref="D14:H14"/>
    <mergeCell ref="C15:E15"/>
    <mergeCell ref="D27:H27"/>
    <mergeCell ref="D28:H28"/>
    <mergeCell ref="C29:E29"/>
    <mergeCell ref="D41:H41"/>
    <mergeCell ref="D42:H42"/>
    <mergeCell ref="C43:E43"/>
    <mergeCell ref="D55:H55"/>
    <mergeCell ref="D56:H56"/>
    <mergeCell ref="C57:E57"/>
    <mergeCell ref="D69:H69"/>
    <mergeCell ref="D70:H70"/>
    <mergeCell ref="C71:E71"/>
    <mergeCell ref="D83:H83"/>
    <mergeCell ref="D84:H84"/>
    <mergeCell ref="C85:E85"/>
    <mergeCell ref="D97:H97"/>
    <mergeCell ref="C99:E99"/>
    <mergeCell ref="D139:H139"/>
    <mergeCell ref="D140:H140"/>
    <mergeCell ref="C141:E141"/>
    <mergeCell ref="D153:H153"/>
    <mergeCell ref="D154:H154"/>
    <mergeCell ref="C155:E155"/>
    <mergeCell ref="D167:H167"/>
    <mergeCell ref="D168:H168"/>
    <mergeCell ref="D98:H98"/>
    <mergeCell ref="D111:H111"/>
    <mergeCell ref="D112:H112"/>
    <mergeCell ref="C113:E113"/>
    <mergeCell ref="D125:H125"/>
    <mergeCell ref="D126:H126"/>
    <mergeCell ref="C127:E127"/>
  </mergeCells>
  <dataValidations>
    <dataValidation type="list" allowBlank="1" showInputMessage="1" prompt="Selecteer de startdag van de week in deze cel. Druk op ALT+PIJL-OMLAAG om de vervolgkeuzelijst te openen en druk vervolgens op ENTER om de selectie te maken. De kalender wordt automatisch bijgewerkt" sqref="B2">
      <formula1>"ZONDAG,MAANDAG,DINSDAG,WOENSDAG,DONDERDAG,VRIJDAG,ZATERDAG"</formula1>
    </dataValidation>
    <dataValidation type="list" allowBlank="1" showInputMessage="1" prompt="Selecteer een startmaand in deze cel. Druk op ALT+PIJL-OMLAAG om de vervolgkeuzelijst te openen en druk op ENTER om de selectie te maken" sqref="C1">
      <formula1>"januari,februari,maart,april,mei,juni,juli,augustus,september,oktober,november,december"</formula1>
    </dataValidation>
  </dataValidations>
  <printOptions horizontalCentered="1" verticalCentered="1"/>
  <pageMargins bottom="0.45" footer="0.0" header="0.0" left="0.25" right="0.25" top="0.4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2020-07-08T21:04:32Z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